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лтура\Downloads\"/>
    </mc:Choice>
  </mc:AlternateContent>
  <bookViews>
    <workbookView xWindow="0" yWindow="0" windowWidth="28800" windowHeight="12435"/>
  </bookViews>
  <sheets>
    <sheet name="приходи" sheetId="14" r:id="rId1"/>
  </sheets>
  <definedNames>
    <definedName name="_xlnm.Print_Titles" localSheetId="0">приходи!$4:$9</definedName>
  </definedNames>
  <calcPr calcId="152511"/>
</workbook>
</file>

<file path=xl/calcChain.xml><?xml version="1.0" encoding="utf-8"?>
<calcChain xmlns="http://schemas.openxmlformats.org/spreadsheetml/2006/main">
  <c r="I27" i="14" l="1"/>
  <c r="K20" i="14"/>
  <c r="J20" i="14"/>
  <c r="I20" i="14"/>
  <c r="H20" i="14"/>
  <c r="G19" i="14"/>
  <c r="F59" i="14" l="1"/>
  <c r="F57" i="14"/>
  <c r="C67" i="14"/>
  <c r="C65" i="14"/>
  <c r="C40" i="14"/>
  <c r="H78" i="14" l="1"/>
  <c r="H76" i="14"/>
  <c r="I54" i="14" l="1"/>
  <c r="J76" i="14" l="1"/>
  <c r="H75" i="14" l="1"/>
  <c r="E77" i="14"/>
  <c r="E66" i="14"/>
  <c r="I78" i="14" l="1"/>
  <c r="J78" i="14" l="1"/>
  <c r="G77" i="14" l="1"/>
  <c r="F77" i="14"/>
  <c r="I53" i="14"/>
  <c r="G14" i="14" l="1"/>
  <c r="G13" i="14" s="1"/>
  <c r="H84" i="14"/>
  <c r="H68" i="14"/>
  <c r="B82" i="14"/>
  <c r="J88" i="14"/>
  <c r="J87" i="14"/>
  <c r="J86" i="14" s="1"/>
  <c r="J85" i="14"/>
  <c r="J84" i="14"/>
  <c r="J83" i="14"/>
  <c r="J81" i="14"/>
  <c r="J80" i="14" s="1"/>
  <c r="J79" i="14"/>
  <c r="J77" i="14" s="1"/>
  <c r="J75" i="14"/>
  <c r="J73" i="14"/>
  <c r="J71" i="14"/>
  <c r="J70" i="14" s="1"/>
  <c r="J69" i="14"/>
  <c r="J68" i="14"/>
  <c r="J67" i="14"/>
  <c r="J65" i="14"/>
  <c r="J64" i="14"/>
  <c r="J63" i="14"/>
  <c r="J62" i="14"/>
  <c r="J61" i="14"/>
  <c r="J60" i="14"/>
  <c r="J57" i="14"/>
  <c r="J56" i="14"/>
  <c r="J55" i="14"/>
  <c r="J52" i="14"/>
  <c r="J51" i="14"/>
  <c r="J49" i="14"/>
  <c r="J48" i="14"/>
  <c r="J46" i="14"/>
  <c r="J45" i="14"/>
  <c r="J44" i="14"/>
  <c r="J42" i="14"/>
  <c r="J41" i="14"/>
  <c r="J39" i="14"/>
  <c r="J38" i="14"/>
  <c r="J37" i="14"/>
  <c r="J36" i="14"/>
  <c r="J35" i="14"/>
  <c r="J34" i="14"/>
  <c r="J33" i="14"/>
  <c r="J32" i="14"/>
  <c r="J31" i="14"/>
  <c r="J30" i="14"/>
  <c r="J28" i="14"/>
  <c r="J26" i="14"/>
  <c r="J25" i="14"/>
  <c r="J24" i="14"/>
  <c r="J21" i="14"/>
  <c r="J18" i="14"/>
  <c r="J17" i="14"/>
  <c r="J16" i="14"/>
  <c r="J15" i="14"/>
  <c r="D82" i="14"/>
  <c r="I88" i="14"/>
  <c r="I84" i="14"/>
  <c r="I75" i="14"/>
  <c r="I69" i="14"/>
  <c r="I68" i="14"/>
  <c r="I67" i="14"/>
  <c r="I65" i="14"/>
  <c r="I64" i="14"/>
  <c r="I45" i="14"/>
  <c r="I87" i="14"/>
  <c r="I86" i="14" s="1"/>
  <c r="I85" i="14"/>
  <c r="I83" i="14"/>
  <c r="I81" i="14"/>
  <c r="I80" i="14" s="1"/>
  <c r="I79" i="14"/>
  <c r="I77" i="14" s="1"/>
  <c r="I73" i="14"/>
  <c r="I71" i="14"/>
  <c r="I70" i="14" s="1"/>
  <c r="I63" i="14"/>
  <c r="I62" i="14"/>
  <c r="I61" i="14"/>
  <c r="I60" i="14"/>
  <c r="I57" i="14"/>
  <c r="I56" i="14"/>
  <c r="I55" i="14"/>
  <c r="I52" i="14"/>
  <c r="I51" i="14"/>
  <c r="I49" i="14"/>
  <c r="I48" i="14"/>
  <c r="I46" i="14"/>
  <c r="I44" i="14"/>
  <c r="I42" i="14"/>
  <c r="I41" i="14"/>
  <c r="I39" i="14"/>
  <c r="I38" i="14"/>
  <c r="I37" i="14"/>
  <c r="I36" i="14"/>
  <c r="I35" i="14"/>
  <c r="I34" i="14"/>
  <c r="I33" i="14"/>
  <c r="I32" i="14"/>
  <c r="I31" i="14"/>
  <c r="I30" i="14"/>
  <c r="I28" i="14"/>
  <c r="I26" i="14"/>
  <c r="I25" i="14"/>
  <c r="I24" i="14"/>
  <c r="I21" i="14"/>
  <c r="I19" i="14"/>
  <c r="I18" i="14"/>
  <c r="I17" i="14"/>
  <c r="I16" i="14"/>
  <c r="I15" i="14"/>
  <c r="F86" i="14"/>
  <c r="F82" i="14"/>
  <c r="F70" i="14"/>
  <c r="F66" i="14"/>
  <c r="F50" i="14"/>
  <c r="F47" i="14"/>
  <c r="F43" i="14"/>
  <c r="F40" i="14"/>
  <c r="F29" i="14"/>
  <c r="F23" i="14"/>
  <c r="F14" i="14"/>
  <c r="F13" i="14" s="1"/>
  <c r="C82" i="14"/>
  <c r="C86" i="14"/>
  <c r="C80" i="14"/>
  <c r="C89" i="14" s="1"/>
  <c r="C66" i="14"/>
  <c r="C59" i="14"/>
  <c r="C47" i="14"/>
  <c r="C43" i="14"/>
  <c r="C23" i="14"/>
  <c r="G66" i="14"/>
  <c r="J66" i="14" s="1"/>
  <c r="B43" i="14"/>
  <c r="B86" i="14"/>
  <c r="B80" i="14"/>
  <c r="D80" i="14"/>
  <c r="D86" i="14"/>
  <c r="D47" i="14"/>
  <c r="D43" i="14"/>
  <c r="D59" i="14"/>
  <c r="D58" i="14" s="1"/>
  <c r="D23" i="14"/>
  <c r="G86" i="14"/>
  <c r="H79" i="14"/>
  <c r="H77" i="14" s="1"/>
  <c r="H81" i="14"/>
  <c r="H83" i="14"/>
  <c r="K83" i="14" s="1"/>
  <c r="H85" i="14"/>
  <c r="H82" i="14" s="1"/>
  <c r="H87" i="14"/>
  <c r="H86" i="14" s="1"/>
  <c r="H73" i="14"/>
  <c r="H71" i="14"/>
  <c r="H63" i="14"/>
  <c r="K63" i="14" s="1"/>
  <c r="H62" i="14"/>
  <c r="H61" i="14"/>
  <c r="K61" i="14" s="1"/>
  <c r="H60" i="14"/>
  <c r="H57" i="14"/>
  <c r="H56" i="14"/>
  <c r="K56" i="14" s="1"/>
  <c r="H55" i="14"/>
  <c r="H52" i="14"/>
  <c r="K52" i="14" s="1"/>
  <c r="H51" i="14"/>
  <c r="H49" i="14"/>
  <c r="K49" i="14" s="1"/>
  <c r="H48" i="14"/>
  <c r="K48" i="14" s="1"/>
  <c r="H46" i="14"/>
  <c r="K46" i="14" s="1"/>
  <c r="H44" i="14"/>
  <c r="H43" i="14" s="1"/>
  <c r="H42" i="14"/>
  <c r="K42" i="14" s="1"/>
  <c r="H41" i="14"/>
  <c r="K41" i="14" s="1"/>
  <c r="H39" i="14"/>
  <c r="H38" i="14"/>
  <c r="K38" i="14" s="1"/>
  <c r="H37" i="14"/>
  <c r="H36" i="14"/>
  <c r="K36" i="14" s="1"/>
  <c r="H35" i="14"/>
  <c r="H34" i="14"/>
  <c r="K34" i="14" s="1"/>
  <c r="H33" i="14"/>
  <c r="H32" i="14"/>
  <c r="K32" i="14" s="1"/>
  <c r="H31" i="14"/>
  <c r="H30" i="14"/>
  <c r="K30" i="14" s="1"/>
  <c r="H28" i="14"/>
  <c r="K28" i="14" s="1"/>
  <c r="H26" i="14"/>
  <c r="K26" i="14" s="1"/>
  <c r="H25" i="14"/>
  <c r="H24" i="14"/>
  <c r="K24" i="14" s="1"/>
  <c r="H21" i="14"/>
  <c r="H19" i="14"/>
  <c r="H18" i="14"/>
  <c r="K18" i="14" s="1"/>
  <c r="H17" i="14"/>
  <c r="H16" i="14"/>
  <c r="K16" i="14" s="1"/>
  <c r="H15" i="14"/>
  <c r="G82" i="14"/>
  <c r="B23" i="14"/>
  <c r="B22" i="14" s="1"/>
  <c r="B12" i="14" s="1"/>
  <c r="B47" i="14"/>
  <c r="B59" i="14"/>
  <c r="B58" i="14" s="1"/>
  <c r="E82" i="14"/>
  <c r="E86" i="14"/>
  <c r="G23" i="14"/>
  <c r="G29" i="14"/>
  <c r="G40" i="14"/>
  <c r="G43" i="14"/>
  <c r="G50" i="14"/>
  <c r="G47" i="14"/>
  <c r="G59" i="14"/>
  <c r="G70" i="14"/>
  <c r="E14" i="14"/>
  <c r="E13" i="14" s="1"/>
  <c r="E23" i="14"/>
  <c r="E29" i="14"/>
  <c r="E40" i="14"/>
  <c r="E22" i="14" s="1"/>
  <c r="E43" i="14"/>
  <c r="E50" i="14"/>
  <c r="E47" i="14"/>
  <c r="E59" i="14"/>
  <c r="E70" i="14"/>
  <c r="K60" i="14"/>
  <c r="H40" i="14"/>
  <c r="K87" i="14"/>
  <c r="F89" i="14"/>
  <c r="H47" i="14"/>
  <c r="K73" i="14" l="1"/>
  <c r="H29" i="14"/>
  <c r="E89" i="14"/>
  <c r="H59" i="14"/>
  <c r="J43" i="14"/>
  <c r="K43" i="14" s="1"/>
  <c r="J29" i="14"/>
  <c r="H70" i="14"/>
  <c r="G89" i="14"/>
  <c r="H80" i="14"/>
  <c r="K80" i="14" s="1"/>
  <c r="K81" i="14"/>
  <c r="H23" i="14"/>
  <c r="I66" i="14"/>
  <c r="J82" i="14"/>
  <c r="J89" i="14" s="1"/>
  <c r="I29" i="14"/>
  <c r="J59" i="14"/>
  <c r="K59" i="14" s="1"/>
  <c r="K79" i="14"/>
  <c r="H66" i="14"/>
  <c r="K66" i="14" s="1"/>
  <c r="K68" i="14"/>
  <c r="I14" i="14"/>
  <c r="I13" i="14" s="1"/>
  <c r="H14" i="14"/>
  <c r="H13" i="14" s="1"/>
  <c r="K84" i="14"/>
  <c r="C58" i="14"/>
  <c r="I47" i="14"/>
  <c r="J58" i="14"/>
  <c r="E58" i="14"/>
  <c r="G58" i="14"/>
  <c r="H50" i="14"/>
  <c r="D22" i="14"/>
  <c r="D12" i="14" s="1"/>
  <c r="I40" i="14"/>
  <c r="I43" i="14"/>
  <c r="K17" i="14"/>
  <c r="J19" i="14"/>
  <c r="K19" i="14" s="1"/>
  <c r="J23" i="14"/>
  <c r="J40" i="14"/>
  <c r="K40" i="14" s="1"/>
  <c r="J47" i="14"/>
  <c r="K47" i="14" s="1"/>
  <c r="K25" i="14"/>
  <c r="K29" i="14"/>
  <c r="K31" i="14"/>
  <c r="K33" i="14"/>
  <c r="K35" i="14"/>
  <c r="K37" i="14"/>
  <c r="K39" i="14"/>
  <c r="D89" i="14"/>
  <c r="G22" i="14"/>
  <c r="G12" i="14" s="1"/>
  <c r="K86" i="14"/>
  <c r="I82" i="14"/>
  <c r="I89" i="14" s="1"/>
  <c r="F58" i="14"/>
  <c r="I50" i="14"/>
  <c r="F22" i="14"/>
  <c r="F12" i="14" s="1"/>
  <c r="C22" i="14"/>
  <c r="C12" i="14" s="1"/>
  <c r="K77" i="14"/>
  <c r="I23" i="14"/>
  <c r="I59" i="14"/>
  <c r="K15" i="14"/>
  <c r="J50" i="14"/>
  <c r="K51" i="14"/>
  <c r="K55" i="14"/>
  <c r="B89" i="14"/>
  <c r="E12" i="14"/>
  <c r="E10" i="14" s="1"/>
  <c r="K62" i="14"/>
  <c r="H22" i="14" l="1"/>
  <c r="K82" i="14"/>
  <c r="K23" i="14"/>
  <c r="H58" i="14"/>
  <c r="K58" i="14" s="1"/>
  <c r="H89" i="14"/>
  <c r="I58" i="14"/>
  <c r="H12" i="14"/>
  <c r="C10" i="14"/>
  <c r="B10" i="14"/>
  <c r="F10" i="14"/>
  <c r="J14" i="14"/>
  <c r="J13" i="14" s="1"/>
  <c r="D10" i="14"/>
  <c r="J22" i="14"/>
  <c r="K22" i="14" s="1"/>
  <c r="I22" i="14"/>
  <c r="I12" i="14" s="1"/>
  <c r="I10" i="14" s="1"/>
  <c r="G10" i="14"/>
  <c r="K89" i="14"/>
  <c r="K50" i="14"/>
  <c r="H10" i="14" l="1"/>
  <c r="K14" i="14"/>
  <c r="J12" i="14"/>
  <c r="K13" i="14"/>
  <c r="J10" i="14" l="1"/>
  <c r="L20" i="14" s="1"/>
  <c r="K12" i="14"/>
  <c r="L12" i="14" l="1"/>
  <c r="L78" i="14"/>
  <c r="L79" i="14"/>
  <c r="L70" i="14"/>
  <c r="L89" i="14"/>
  <c r="L24" i="14"/>
  <c r="L75" i="14"/>
  <c r="L48" i="14"/>
  <c r="L26" i="14"/>
  <c r="L64" i="14"/>
  <c r="L67" i="14"/>
  <c r="L80" i="14"/>
  <c r="L60" i="14"/>
  <c r="L73" i="14"/>
  <c r="L81" i="14"/>
  <c r="K10" i="14"/>
  <c r="L45" i="14"/>
  <c r="L37" i="14"/>
  <c r="L19" i="14"/>
  <c r="L56" i="14"/>
  <c r="L62" i="14"/>
  <c r="L86" i="14"/>
  <c r="L71" i="14"/>
  <c r="L63" i="14"/>
  <c r="L42" i="14"/>
  <c r="L82" i="14"/>
  <c r="L33" i="14"/>
  <c r="L40" i="14"/>
  <c r="L65" i="14"/>
  <c r="L83" i="14"/>
  <c r="L31" i="14"/>
  <c r="L30" i="14"/>
  <c r="L47" i="14"/>
  <c r="L43" i="14"/>
  <c r="L41" i="14"/>
  <c r="L36" i="14"/>
  <c r="L16" i="14"/>
  <c r="L66" i="14"/>
  <c r="L88" i="14"/>
  <c r="L55" i="14"/>
  <c r="L15" i="14"/>
  <c r="L51" i="14"/>
  <c r="L35" i="14"/>
  <c r="L84" i="14"/>
  <c r="L18" i="14"/>
  <c r="L44" i="14"/>
  <c r="L38" i="14"/>
  <c r="L77" i="14"/>
  <c r="L29" i="14"/>
  <c r="L23" i="14"/>
  <c r="L59" i="14"/>
  <c r="L39" i="14"/>
  <c r="L52" i="14"/>
  <c r="L85" i="14"/>
  <c r="L34" i="14"/>
  <c r="L17" i="14"/>
  <c r="L68" i="14"/>
  <c r="L49" i="14"/>
  <c r="L28" i="14"/>
  <c r="L32" i="14"/>
  <c r="L69" i="14"/>
  <c r="L61" i="14"/>
  <c r="L25" i="14"/>
  <c r="L87" i="14"/>
  <c r="L46" i="14"/>
  <c r="L21" i="14"/>
  <c r="L58" i="14"/>
  <c r="L22" i="14"/>
  <c r="L50" i="14"/>
  <c r="L14" i="14"/>
  <c r="L13" i="14"/>
  <c r="L10" i="14" l="1"/>
</calcChain>
</file>

<file path=xl/sharedStrings.xml><?xml version="1.0" encoding="utf-8"?>
<sst xmlns="http://schemas.openxmlformats.org/spreadsheetml/2006/main" count="122" uniqueCount="101">
  <si>
    <t>ОБЩО ПРИХОДИ ПО БЮДЖЕТА</t>
  </si>
  <si>
    <t>I. СОБСТВЕНИ ПРИХОДИ</t>
  </si>
  <si>
    <t>Имуществени данъци</t>
  </si>
  <si>
    <t xml:space="preserve">   данък върху недвижими имоти</t>
  </si>
  <si>
    <t xml:space="preserve">   данък върху превозните средства</t>
  </si>
  <si>
    <t>2. Неданъчни приходи</t>
  </si>
  <si>
    <t>Приходи и доходи от собственост</t>
  </si>
  <si>
    <t xml:space="preserve">   приходи от наеми на имущество</t>
  </si>
  <si>
    <t xml:space="preserve">   приходи от наеми на земя</t>
  </si>
  <si>
    <t xml:space="preserve">   приходи от лихви по текущи банк.сметки</t>
  </si>
  <si>
    <t>Общински такси</t>
  </si>
  <si>
    <t xml:space="preserve">   за ползване на детски градини</t>
  </si>
  <si>
    <t xml:space="preserve">   за ползв. на дет.ясли и др. по здравеоп.</t>
  </si>
  <si>
    <t xml:space="preserve">   за ползване на дом. соц.патронаж и др.</t>
  </si>
  <si>
    <t xml:space="preserve">   за ползване на пазари,тържища и др.</t>
  </si>
  <si>
    <t xml:space="preserve">   за битови отпадъци</t>
  </si>
  <si>
    <t xml:space="preserve">   за технически услуги</t>
  </si>
  <si>
    <t xml:space="preserve">   за  административни услуги</t>
  </si>
  <si>
    <t xml:space="preserve">   за откупуване на гробни места</t>
  </si>
  <si>
    <t xml:space="preserve">   други общински такси</t>
  </si>
  <si>
    <t>Глоби, санкции и наказ. лихви</t>
  </si>
  <si>
    <t>Други неданъчни приходи</t>
  </si>
  <si>
    <t xml:space="preserve">Събрани и внесени данъци </t>
  </si>
  <si>
    <t xml:space="preserve">   приходи от продажба на земя</t>
  </si>
  <si>
    <t>Приходи от концесии</t>
  </si>
  <si>
    <t xml:space="preserve">   обща изравнителна субсидия</t>
  </si>
  <si>
    <t xml:space="preserve">   целеви субсидии за капиталови разходи</t>
  </si>
  <si>
    <t>Наименование на  приходите</t>
  </si>
  <si>
    <t>Първона-</t>
  </si>
  <si>
    <t xml:space="preserve">  внесен д-к в/у прих. от стоп.дейност</t>
  </si>
  <si>
    <t xml:space="preserve">  други неданъчни приходи</t>
  </si>
  <si>
    <t xml:space="preserve">  внесен ДДС</t>
  </si>
  <si>
    <t>Остатък  от с/ки от предх.период</t>
  </si>
  <si>
    <t>Държавни приходи</t>
  </si>
  <si>
    <t>Местни приходи</t>
  </si>
  <si>
    <t xml:space="preserve"> / в лв. /</t>
  </si>
  <si>
    <t>Други данъци</t>
  </si>
  <si>
    <t xml:space="preserve">   приходи от продажба на сгради</t>
  </si>
  <si>
    <t>Пом. дар. и др. безв.пол.суми от страната</t>
  </si>
  <si>
    <t xml:space="preserve">   за притежаване на куче</t>
  </si>
  <si>
    <t xml:space="preserve">   приходи от продажба на НМА</t>
  </si>
  <si>
    <t xml:space="preserve">  реал. курсови разлики от вал.операции</t>
  </si>
  <si>
    <t>Заеми от други банки в страната</t>
  </si>
  <si>
    <t xml:space="preserve">   погашения по дългосрочни заеми</t>
  </si>
  <si>
    <t>Отчет за</t>
  </si>
  <si>
    <t>бюджета</t>
  </si>
  <si>
    <t xml:space="preserve">   нетни приходи от продажби на услуги, стоки </t>
  </si>
  <si>
    <t>Бюджет</t>
  </si>
  <si>
    <t xml:space="preserve"> % на изм.</t>
  </si>
  <si>
    <t>на бюджет</t>
  </si>
  <si>
    <t xml:space="preserve">  туристически данък</t>
  </si>
  <si>
    <t>Друго финансиране</t>
  </si>
  <si>
    <t xml:space="preserve">  глоби, санкции, неуст.,наказ. лихви,обезщ. и начети</t>
  </si>
  <si>
    <t xml:space="preserve">  наказ.лихви за данъци, мита и осиг.вноски</t>
  </si>
  <si>
    <t xml:space="preserve">III. ВРЕМЕННИ БЕЗЛИХВЕНИ ЗАЕМИ МЕЖДУ </t>
  </si>
  <si>
    <t>Всичко</t>
  </si>
  <si>
    <t>бюджет</t>
  </si>
  <si>
    <t>на</t>
  </si>
  <si>
    <t>Относ.</t>
  </si>
  <si>
    <t>дял</t>
  </si>
  <si>
    <t>Приходи от продажба на държ. и общ.имущество</t>
  </si>
  <si>
    <t>II. ТРАНСФЕРИ</t>
  </si>
  <si>
    <t>1. Трансфери м/у бюдж.организации и ЦБ</t>
  </si>
  <si>
    <t xml:space="preserve">   предоставени трансфери</t>
  </si>
  <si>
    <t>IV. ОПЕРАЦИИ С ФИН.АКТИВИ И ПАСИВИ</t>
  </si>
  <si>
    <t xml:space="preserve">   чужди средства от други лица</t>
  </si>
  <si>
    <t xml:space="preserve">  др. финансови операции с активи</t>
  </si>
  <si>
    <t>Депозити и средства по сметки</t>
  </si>
  <si>
    <t>Събрани ср-ва и плащания за см/ка на др.бюджети</t>
  </si>
  <si>
    <t xml:space="preserve"> 1. Б Имуществени  и други данъци</t>
  </si>
  <si>
    <t xml:space="preserve">   за зимно поддържане и снегопочистване</t>
  </si>
  <si>
    <t xml:space="preserve"> БЮДЖЕТИ И СМЕТКИ ЗА СРЕДСТВА ОТ ЕС</t>
  </si>
  <si>
    <t xml:space="preserve">  събрани ср-ва  и изв. плащания от/за СЕС (+/-)</t>
  </si>
  <si>
    <t>чален</t>
  </si>
  <si>
    <t>план</t>
  </si>
  <si>
    <t xml:space="preserve">   обща субсидия и др.трансфери за държавни д-сти</t>
  </si>
  <si>
    <t>изпълн. на</t>
  </si>
  <si>
    <t xml:space="preserve">   д-к придоб.на имущества, по дарения и възм.начин</t>
  </si>
  <si>
    <t>2. Трансфери м/у бюджети</t>
  </si>
  <si>
    <t xml:space="preserve">   получени трансфери</t>
  </si>
  <si>
    <t xml:space="preserve">  застрахователни обезщетения</t>
  </si>
  <si>
    <t xml:space="preserve">   възстановен трансфер за ЦБ</t>
  </si>
  <si>
    <t xml:space="preserve">   целеви трансфери от ЦБ</t>
  </si>
  <si>
    <t>3. Трансфери от/за държавни предприятия</t>
  </si>
  <si>
    <t>4. Трансфери м/у бюджети и сметки за СЕС</t>
  </si>
  <si>
    <t>Наличност по сметки в края на периода</t>
  </si>
  <si>
    <t>с/о бюджет</t>
  </si>
  <si>
    <t xml:space="preserve">   постъпления от продажба на друго оборудване</t>
  </si>
  <si>
    <t>Предоставени суми по вр.финансова помощ</t>
  </si>
  <si>
    <t xml:space="preserve">   окончателен годишен /патентен/ данък и данък в/у таксиметров превоз на пътници</t>
  </si>
  <si>
    <t xml:space="preserve">   получени дългосрочни заеми</t>
  </si>
  <si>
    <t>2018 г.</t>
  </si>
  <si>
    <t>ВСИЧКО ФИНАНСИРАНЕ НА ДЕФИЦИТА</t>
  </si>
  <si>
    <t>Възстановени суми по предоставени фин.помощи</t>
  </si>
  <si>
    <t xml:space="preserve">   постъпления от продажба на трансп.средства</t>
  </si>
  <si>
    <t>2019 г.</t>
  </si>
  <si>
    <t>ПРИХОДИ ПО БЮДЖЕТА НА ОБЩИНА НОВА ЗАГОРА ЗА ФИНАНСОВАТА 2019 Г.</t>
  </si>
  <si>
    <t xml:space="preserve">   погашения по финансов лизинг</t>
  </si>
  <si>
    <t>в т.ч. данък в/у таксиметров превоз на пътници</t>
  </si>
  <si>
    <t>2019г.</t>
  </si>
  <si>
    <t xml:space="preserve">   приходи от дивиденти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</si>
</sst>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u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/>
    <xf numFmtId="2" fontId="4" fillId="0" borderId="1" xfId="0" applyNumberFormat="1" applyFont="1" applyBorder="1"/>
    <xf numFmtId="0" fontId="2" fillId="0" borderId="2" xfId="0" applyFont="1" applyBorder="1"/>
    <xf numFmtId="0" fontId="2" fillId="0" borderId="0" xfId="0" applyFont="1" applyBorder="1"/>
    <xf numFmtId="0" fontId="4" fillId="0" borderId="0" xfId="0" applyFont="1" applyBorder="1"/>
    <xf numFmtId="0" fontId="2" fillId="0" borderId="11" xfId="0" applyFont="1" applyBorder="1"/>
    <xf numFmtId="0" fontId="5" fillId="0" borderId="1" xfId="0" applyFont="1" applyFill="1" applyBorder="1"/>
    <xf numFmtId="0" fontId="5" fillId="0" borderId="1" xfId="0" applyFont="1" applyBorder="1"/>
    <xf numFmtId="0" fontId="2" fillId="0" borderId="1" xfId="0" applyFont="1" applyBorder="1"/>
    <xf numFmtId="1" fontId="2" fillId="0" borderId="1" xfId="0" applyNumberFormat="1" applyFont="1" applyBorder="1"/>
    <xf numFmtId="0" fontId="4" fillId="0" borderId="1" xfId="0" applyFont="1" applyFill="1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/>
    <xf numFmtId="1" fontId="4" fillId="0" borderId="1" xfId="0" applyNumberFormat="1" applyFont="1" applyFill="1" applyBorder="1"/>
    <xf numFmtId="1" fontId="2" fillId="0" borderId="1" xfId="0" applyNumberFormat="1" applyFont="1" applyFill="1" applyBorder="1"/>
    <xf numFmtId="0" fontId="2" fillId="0" borderId="1" xfId="0" applyFont="1" applyFill="1" applyBorder="1"/>
    <xf numFmtId="0" fontId="2" fillId="0" borderId="12" xfId="0" applyFont="1" applyBorder="1"/>
    <xf numFmtId="1" fontId="2" fillId="2" borderId="12" xfId="0" applyNumberFormat="1" applyFont="1" applyFill="1" applyBorder="1"/>
    <xf numFmtId="1" fontId="2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12" xfId="0" applyFont="1" applyFill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5"/>
  <sheetViews>
    <sheetView tabSelected="1" workbookViewId="0">
      <selection activeCell="G74" sqref="G74"/>
    </sheetView>
  </sheetViews>
  <sheetFormatPr defaultRowHeight="12" x14ac:dyDescent="0.2"/>
  <cols>
    <col min="1" max="1" width="43.42578125" style="1" customWidth="1"/>
    <col min="2" max="2" width="8.7109375" style="1" customWidth="1"/>
    <col min="3" max="3" width="9.7109375" style="1" customWidth="1"/>
    <col min="4" max="4" width="8.85546875" style="1" customWidth="1"/>
    <col min="5" max="5" width="9" style="1" customWidth="1"/>
    <col min="6" max="6" width="8.85546875" style="1" customWidth="1"/>
    <col min="7" max="7" width="11" style="1" customWidth="1"/>
    <col min="8" max="10" width="9.140625" style="1"/>
    <col min="11" max="11" width="9.7109375" style="1" customWidth="1"/>
    <col min="12" max="12" width="7" style="1" customWidth="1"/>
    <col min="13" max="16384" width="9.140625" style="1"/>
  </cols>
  <sheetData>
    <row r="2" spans="1:16" x14ac:dyDescent="0.2">
      <c r="A2" s="41" t="s">
        <v>96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6" x14ac:dyDescent="0.2">
      <c r="J3" s="1" t="s">
        <v>35</v>
      </c>
    </row>
    <row r="4" spans="1:16" x14ac:dyDescent="0.2">
      <c r="A4" s="2"/>
      <c r="B4" s="42" t="s">
        <v>33</v>
      </c>
      <c r="C4" s="42"/>
      <c r="D4" s="43"/>
      <c r="E4" s="44" t="s">
        <v>34</v>
      </c>
      <c r="F4" s="42"/>
      <c r="G4" s="45"/>
      <c r="H4" s="44" t="s">
        <v>55</v>
      </c>
      <c r="I4" s="42"/>
      <c r="J4" s="45"/>
      <c r="K4" s="6" t="s">
        <v>48</v>
      </c>
      <c r="L4" s="8" t="s">
        <v>58</v>
      </c>
    </row>
    <row r="5" spans="1:16" x14ac:dyDescent="0.2">
      <c r="A5" s="3" t="s">
        <v>27</v>
      </c>
      <c r="B5" s="39" t="s">
        <v>91</v>
      </c>
      <c r="C5" s="39"/>
      <c r="D5" s="4" t="s">
        <v>95</v>
      </c>
      <c r="E5" s="39" t="s">
        <v>91</v>
      </c>
      <c r="F5" s="39"/>
      <c r="G5" s="4" t="s">
        <v>95</v>
      </c>
      <c r="H5" s="40" t="s">
        <v>91</v>
      </c>
      <c r="I5" s="39"/>
      <c r="J5" s="4" t="s">
        <v>95</v>
      </c>
      <c r="K5" s="9" t="s">
        <v>49</v>
      </c>
      <c r="L5" s="11" t="s">
        <v>59</v>
      </c>
    </row>
    <row r="6" spans="1:16" x14ac:dyDescent="0.2">
      <c r="A6" s="5"/>
      <c r="B6" s="6" t="s">
        <v>28</v>
      </c>
      <c r="C6" s="7" t="s">
        <v>44</v>
      </c>
      <c r="D6" s="3" t="s">
        <v>47</v>
      </c>
      <c r="E6" s="6" t="s">
        <v>28</v>
      </c>
      <c r="F6" s="7" t="s">
        <v>44</v>
      </c>
      <c r="G6" s="3" t="s">
        <v>47</v>
      </c>
      <c r="H6" s="8" t="s">
        <v>28</v>
      </c>
      <c r="I6" s="7" t="s">
        <v>44</v>
      </c>
      <c r="J6" s="3" t="s">
        <v>47</v>
      </c>
      <c r="K6" s="9" t="s">
        <v>99</v>
      </c>
      <c r="L6" s="11" t="s">
        <v>57</v>
      </c>
    </row>
    <row r="7" spans="1:16" x14ac:dyDescent="0.2">
      <c r="A7" s="5"/>
      <c r="B7" s="9" t="s">
        <v>73</v>
      </c>
      <c r="C7" s="10" t="s">
        <v>76</v>
      </c>
      <c r="D7" s="3"/>
      <c r="E7" s="9" t="s">
        <v>73</v>
      </c>
      <c r="F7" s="10" t="s">
        <v>76</v>
      </c>
      <c r="G7" s="3"/>
      <c r="H7" s="11" t="s">
        <v>73</v>
      </c>
      <c r="I7" s="10" t="s">
        <v>76</v>
      </c>
      <c r="J7" s="3"/>
      <c r="K7" s="9" t="s">
        <v>86</v>
      </c>
      <c r="L7" s="11" t="s">
        <v>56</v>
      </c>
      <c r="O7" s="36"/>
    </row>
    <row r="8" spans="1:16" x14ac:dyDescent="0.2">
      <c r="A8" s="12"/>
      <c r="B8" s="13" t="s">
        <v>74</v>
      </c>
      <c r="C8" s="14" t="s">
        <v>45</v>
      </c>
      <c r="D8" s="15"/>
      <c r="E8" s="13" t="s">
        <v>74</v>
      </c>
      <c r="F8" s="14" t="s">
        <v>45</v>
      </c>
      <c r="G8" s="15"/>
      <c r="H8" s="15" t="s">
        <v>74</v>
      </c>
      <c r="I8" s="14" t="s">
        <v>45</v>
      </c>
      <c r="J8" s="15"/>
      <c r="K8" s="9" t="s">
        <v>91</v>
      </c>
      <c r="L8" s="11" t="s">
        <v>99</v>
      </c>
    </row>
    <row r="9" spans="1:16" x14ac:dyDescent="0.2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6">
        <v>11</v>
      </c>
      <c r="L9" s="16">
        <v>12</v>
      </c>
    </row>
    <row r="10" spans="1:16" x14ac:dyDescent="0.2">
      <c r="A10" s="17" t="s">
        <v>0</v>
      </c>
      <c r="B10" s="18">
        <f t="shared" ref="B10:J10" si="0">B12+B58+B73+B89</f>
        <v>16407698</v>
      </c>
      <c r="C10" s="18">
        <f t="shared" si="0"/>
        <v>16999315</v>
      </c>
      <c r="D10" s="18">
        <f t="shared" si="0"/>
        <v>18948893</v>
      </c>
      <c r="E10" s="18">
        <f t="shared" si="0"/>
        <v>14405072</v>
      </c>
      <c r="F10" s="18">
        <f t="shared" si="0"/>
        <v>11464162</v>
      </c>
      <c r="G10" s="18">
        <f t="shared" si="0"/>
        <v>14663761</v>
      </c>
      <c r="H10" s="18">
        <f t="shared" si="0"/>
        <v>30812770</v>
      </c>
      <c r="I10" s="18">
        <f t="shared" si="0"/>
        <v>28463477</v>
      </c>
      <c r="J10" s="18">
        <f t="shared" si="0"/>
        <v>33612654</v>
      </c>
      <c r="K10" s="19">
        <f>SUM(J10/H10)*100</f>
        <v>109.08676500035537</v>
      </c>
      <c r="L10" s="19">
        <f>L12+L58+L73+L89</f>
        <v>100</v>
      </c>
      <c r="N10" s="36"/>
      <c r="O10" s="36"/>
      <c r="P10" s="36"/>
    </row>
    <row r="11" spans="1:16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  <c r="L11" s="23"/>
    </row>
    <row r="12" spans="1:16" x14ac:dyDescent="0.2">
      <c r="A12" s="24" t="s">
        <v>1</v>
      </c>
      <c r="B12" s="18">
        <f t="shared" ref="B12:J12" si="1">B13+B22</f>
        <v>22869</v>
      </c>
      <c r="C12" s="18">
        <f t="shared" si="1"/>
        <v>35236</v>
      </c>
      <c r="D12" s="18">
        <f t="shared" si="1"/>
        <v>22227</v>
      </c>
      <c r="E12" s="18">
        <f t="shared" si="1"/>
        <v>7405000</v>
      </c>
      <c r="F12" s="18">
        <f t="shared" si="1"/>
        <v>7634054</v>
      </c>
      <c r="G12" s="18">
        <f t="shared" si="1"/>
        <v>7516600</v>
      </c>
      <c r="H12" s="18">
        <f t="shared" si="1"/>
        <v>7427869</v>
      </c>
      <c r="I12" s="18">
        <f t="shared" si="1"/>
        <v>7669290</v>
      </c>
      <c r="J12" s="18">
        <f t="shared" si="1"/>
        <v>7538827</v>
      </c>
      <c r="K12" s="19">
        <f t="shared" ref="K12:K89" si="2">SUM(J12/H12)*100</f>
        <v>101.49380663552358</v>
      </c>
      <c r="L12" s="19">
        <f>J12/$J$10*100</f>
        <v>22.428538371293143</v>
      </c>
      <c r="N12" s="36"/>
    </row>
    <row r="13" spans="1:16" x14ac:dyDescent="0.2">
      <c r="A13" s="25" t="s">
        <v>69</v>
      </c>
      <c r="B13" s="26"/>
      <c r="C13" s="26"/>
      <c r="D13" s="26"/>
      <c r="E13" s="18">
        <f t="shared" ref="E13:J13" si="3">SUM(E14+E21)</f>
        <v>3031200</v>
      </c>
      <c r="F13" s="18">
        <f t="shared" si="3"/>
        <v>3258536</v>
      </c>
      <c r="G13" s="18">
        <f t="shared" si="3"/>
        <v>3251200</v>
      </c>
      <c r="H13" s="18">
        <f t="shared" si="3"/>
        <v>3031200</v>
      </c>
      <c r="I13" s="18">
        <f t="shared" si="3"/>
        <v>3258536</v>
      </c>
      <c r="J13" s="18">
        <f t="shared" si="3"/>
        <v>3251200</v>
      </c>
      <c r="K13" s="19">
        <f t="shared" si="2"/>
        <v>107.25785167590394</v>
      </c>
      <c r="L13" s="19">
        <f t="shared" ref="L13:L89" si="4">J13/$J$10*100</f>
        <v>9.6725477256273784</v>
      </c>
      <c r="N13" s="36"/>
    </row>
    <row r="14" spans="1:16" x14ac:dyDescent="0.2">
      <c r="A14" s="17" t="s">
        <v>2</v>
      </c>
      <c r="B14" s="26"/>
      <c r="C14" s="26"/>
      <c r="D14" s="26"/>
      <c r="E14" s="18">
        <f t="shared" ref="E14:J14" si="5">SUM(E15:E19)</f>
        <v>3031200</v>
      </c>
      <c r="F14" s="18">
        <f t="shared" si="5"/>
        <v>3258476</v>
      </c>
      <c r="G14" s="18">
        <f t="shared" si="5"/>
        <v>3251200</v>
      </c>
      <c r="H14" s="18">
        <f t="shared" si="5"/>
        <v>3031200</v>
      </c>
      <c r="I14" s="18">
        <f t="shared" si="5"/>
        <v>3258476</v>
      </c>
      <c r="J14" s="18">
        <f t="shared" si="5"/>
        <v>3251200</v>
      </c>
      <c r="K14" s="19">
        <f t="shared" si="2"/>
        <v>107.25785167590394</v>
      </c>
      <c r="L14" s="19">
        <f t="shared" si="4"/>
        <v>9.6725477256273784</v>
      </c>
      <c r="P14" s="36"/>
    </row>
    <row r="15" spans="1:16" x14ac:dyDescent="0.2">
      <c r="A15" s="26" t="s">
        <v>3</v>
      </c>
      <c r="B15" s="26"/>
      <c r="C15" s="26"/>
      <c r="D15" s="26"/>
      <c r="E15" s="27">
        <v>1450000</v>
      </c>
      <c r="F15" s="27">
        <v>1409119</v>
      </c>
      <c r="G15" s="27">
        <v>1400000</v>
      </c>
      <c r="H15" s="27">
        <f t="shared" ref="H15:J21" si="6">SUM(B15+E15)</f>
        <v>1450000</v>
      </c>
      <c r="I15" s="27">
        <f t="shared" si="6"/>
        <v>1409119</v>
      </c>
      <c r="J15" s="27">
        <f t="shared" si="6"/>
        <v>1400000</v>
      </c>
      <c r="K15" s="19">
        <f t="shared" si="2"/>
        <v>96.551724137931032</v>
      </c>
      <c r="L15" s="19">
        <f t="shared" si="4"/>
        <v>4.1650980609861987</v>
      </c>
      <c r="O15" s="36"/>
    </row>
    <row r="16" spans="1:16" x14ac:dyDescent="0.2">
      <c r="A16" s="26" t="s">
        <v>4</v>
      </c>
      <c r="B16" s="26"/>
      <c r="C16" s="26"/>
      <c r="D16" s="26"/>
      <c r="E16" s="27">
        <v>1100000</v>
      </c>
      <c r="F16" s="27">
        <v>1288023</v>
      </c>
      <c r="G16" s="27">
        <v>1300000</v>
      </c>
      <c r="H16" s="27">
        <f t="shared" si="6"/>
        <v>1100000</v>
      </c>
      <c r="I16" s="27">
        <f t="shared" si="6"/>
        <v>1288023</v>
      </c>
      <c r="J16" s="27">
        <f t="shared" si="6"/>
        <v>1300000</v>
      </c>
      <c r="K16" s="19">
        <f t="shared" si="2"/>
        <v>118.18181818181819</v>
      </c>
      <c r="L16" s="19">
        <f t="shared" si="4"/>
        <v>3.8675910566300415</v>
      </c>
    </row>
    <row r="17" spans="1:15" x14ac:dyDescent="0.2">
      <c r="A17" s="26" t="s">
        <v>77</v>
      </c>
      <c r="B17" s="26"/>
      <c r="C17" s="26"/>
      <c r="D17" s="26"/>
      <c r="E17" s="27">
        <v>430000</v>
      </c>
      <c r="F17" s="27">
        <v>511078</v>
      </c>
      <c r="G17" s="27">
        <v>500000</v>
      </c>
      <c r="H17" s="27">
        <f t="shared" si="6"/>
        <v>430000</v>
      </c>
      <c r="I17" s="27">
        <f t="shared" si="6"/>
        <v>511078</v>
      </c>
      <c r="J17" s="27">
        <f t="shared" si="6"/>
        <v>500000</v>
      </c>
      <c r="K17" s="19">
        <f t="shared" si="2"/>
        <v>116.27906976744187</v>
      </c>
      <c r="L17" s="19">
        <f t="shared" si="4"/>
        <v>1.4875350217807852</v>
      </c>
      <c r="O17" s="36"/>
    </row>
    <row r="18" spans="1:15" x14ac:dyDescent="0.2">
      <c r="A18" s="26" t="s">
        <v>50</v>
      </c>
      <c r="B18" s="26"/>
      <c r="C18" s="26"/>
      <c r="D18" s="26"/>
      <c r="E18" s="27">
        <v>8000</v>
      </c>
      <c r="F18" s="27">
        <v>6976</v>
      </c>
      <c r="G18" s="27">
        <v>8000</v>
      </c>
      <c r="H18" s="27">
        <f t="shared" si="6"/>
        <v>8000</v>
      </c>
      <c r="I18" s="27">
        <f t="shared" si="6"/>
        <v>6976</v>
      </c>
      <c r="J18" s="27">
        <f t="shared" si="6"/>
        <v>8000</v>
      </c>
      <c r="K18" s="19">
        <f t="shared" si="2"/>
        <v>100</v>
      </c>
      <c r="L18" s="19">
        <f t="shared" si="4"/>
        <v>2.3800560348492563E-2</v>
      </c>
    </row>
    <row r="19" spans="1:15" ht="24" x14ac:dyDescent="0.2">
      <c r="A19" s="37" t="s">
        <v>89</v>
      </c>
      <c r="B19" s="26"/>
      <c r="C19" s="26"/>
      <c r="D19" s="26"/>
      <c r="E19" s="27">
        <v>43200</v>
      </c>
      <c r="F19" s="27">
        <v>43280</v>
      </c>
      <c r="G19" s="27">
        <f>32000+11200</f>
        <v>43200</v>
      </c>
      <c r="H19" s="27">
        <f t="shared" si="6"/>
        <v>43200</v>
      </c>
      <c r="I19" s="27">
        <f t="shared" si="6"/>
        <v>43280</v>
      </c>
      <c r="J19" s="27">
        <f t="shared" si="6"/>
        <v>43200</v>
      </c>
      <c r="K19" s="19">
        <f t="shared" si="2"/>
        <v>100</v>
      </c>
      <c r="L19" s="19">
        <f t="shared" si="4"/>
        <v>0.12852302588185985</v>
      </c>
      <c r="O19" s="36"/>
    </row>
    <row r="20" spans="1:15" x14ac:dyDescent="0.2">
      <c r="A20" s="37" t="s">
        <v>98</v>
      </c>
      <c r="B20" s="26"/>
      <c r="C20" s="26"/>
      <c r="D20" s="26"/>
      <c r="E20" s="27">
        <v>11200</v>
      </c>
      <c r="F20" s="27">
        <v>11988</v>
      </c>
      <c r="G20" s="27">
        <v>11200</v>
      </c>
      <c r="H20" s="27">
        <f t="shared" ref="H20" si="7">SUM(B20+E20)</f>
        <v>11200</v>
      </c>
      <c r="I20" s="27">
        <f t="shared" ref="I20" si="8">SUM(C20+F20)</f>
        <v>11988</v>
      </c>
      <c r="J20" s="27">
        <f t="shared" ref="J20" si="9">SUM(D20+G20)</f>
        <v>11200</v>
      </c>
      <c r="K20" s="19">
        <f t="shared" ref="K20" si="10">SUM(J20/H20)*100</f>
        <v>100</v>
      </c>
      <c r="L20" s="19">
        <f t="shared" ref="L20" si="11">J20/$J$10*100</f>
        <v>3.3320784487889596E-2</v>
      </c>
      <c r="O20" s="36"/>
    </row>
    <row r="21" spans="1:15" x14ac:dyDescent="0.2">
      <c r="A21" s="17" t="s">
        <v>36</v>
      </c>
      <c r="B21" s="26"/>
      <c r="C21" s="26"/>
      <c r="D21" s="26"/>
      <c r="E21" s="18"/>
      <c r="F21" s="18">
        <v>60</v>
      </c>
      <c r="G21" s="18"/>
      <c r="H21" s="18">
        <f t="shared" si="6"/>
        <v>0</v>
      </c>
      <c r="I21" s="18">
        <f t="shared" si="6"/>
        <v>60</v>
      </c>
      <c r="J21" s="18">
        <f t="shared" si="6"/>
        <v>0</v>
      </c>
      <c r="K21" s="19"/>
      <c r="L21" s="19">
        <f t="shared" si="4"/>
        <v>0</v>
      </c>
    </row>
    <row r="22" spans="1:15" x14ac:dyDescent="0.2">
      <c r="A22" s="25" t="s">
        <v>5</v>
      </c>
      <c r="B22" s="18">
        <f t="shared" ref="B22:J22" si="12">B23+B29+B40+B43+B50+B56+B57+B47</f>
        <v>22869</v>
      </c>
      <c r="C22" s="18">
        <f t="shared" si="12"/>
        <v>35236</v>
      </c>
      <c r="D22" s="18">
        <f t="shared" si="12"/>
        <v>22227</v>
      </c>
      <c r="E22" s="18">
        <f t="shared" si="12"/>
        <v>4373800</v>
      </c>
      <c r="F22" s="18">
        <f t="shared" si="12"/>
        <v>4375518</v>
      </c>
      <c r="G22" s="18">
        <f t="shared" si="12"/>
        <v>4265400</v>
      </c>
      <c r="H22" s="18">
        <f t="shared" si="12"/>
        <v>4396669</v>
      </c>
      <c r="I22" s="18">
        <f t="shared" si="12"/>
        <v>4410754</v>
      </c>
      <c r="J22" s="18">
        <f t="shared" si="12"/>
        <v>4287627</v>
      </c>
      <c r="K22" s="19">
        <f t="shared" si="2"/>
        <v>97.51989517518831</v>
      </c>
      <c r="L22" s="19">
        <f t="shared" si="4"/>
        <v>12.755990645665765</v>
      </c>
      <c r="N22" s="36"/>
    </row>
    <row r="23" spans="1:15" x14ac:dyDescent="0.2">
      <c r="A23" s="28" t="s">
        <v>6</v>
      </c>
      <c r="B23" s="17">
        <f t="shared" ref="B23:J23" si="13">SUM(B24:B28)</f>
        <v>23412</v>
      </c>
      <c r="C23" s="17">
        <f t="shared" si="13"/>
        <v>31939</v>
      </c>
      <c r="D23" s="17">
        <f t="shared" si="13"/>
        <v>23032</v>
      </c>
      <c r="E23" s="28">
        <f t="shared" si="13"/>
        <v>826200</v>
      </c>
      <c r="F23" s="28">
        <f t="shared" si="13"/>
        <v>853245</v>
      </c>
      <c r="G23" s="28">
        <f t="shared" si="13"/>
        <v>814900</v>
      </c>
      <c r="H23" s="28">
        <f t="shared" si="13"/>
        <v>849612</v>
      </c>
      <c r="I23" s="28">
        <f t="shared" si="13"/>
        <v>885184</v>
      </c>
      <c r="J23" s="28">
        <f t="shared" si="13"/>
        <v>837932</v>
      </c>
      <c r="K23" s="19">
        <f t="shared" si="2"/>
        <v>98.625254822201185</v>
      </c>
      <c r="L23" s="19">
        <f t="shared" si="4"/>
        <v>2.4929063917416339</v>
      </c>
    </row>
    <row r="24" spans="1:15" x14ac:dyDescent="0.2">
      <c r="A24" s="26" t="s">
        <v>46</v>
      </c>
      <c r="B24" s="26">
        <v>5000</v>
      </c>
      <c r="C24" s="26">
        <v>8163</v>
      </c>
      <c r="D24" s="26">
        <v>5000</v>
      </c>
      <c r="E24" s="27">
        <v>103000</v>
      </c>
      <c r="F24" s="27">
        <v>145820</v>
      </c>
      <c r="G24" s="27">
        <v>114900</v>
      </c>
      <c r="H24" s="27">
        <f t="shared" ref="H24:J57" si="14">SUM(B24+E24)</f>
        <v>108000</v>
      </c>
      <c r="I24" s="27">
        <f t="shared" si="14"/>
        <v>153983</v>
      </c>
      <c r="J24" s="27">
        <f t="shared" si="14"/>
        <v>119900</v>
      </c>
      <c r="K24" s="19">
        <f t="shared" si="2"/>
        <v>111.01851851851852</v>
      </c>
      <c r="L24" s="19">
        <f t="shared" si="4"/>
        <v>0.35671089822303231</v>
      </c>
    </row>
    <row r="25" spans="1:15" x14ac:dyDescent="0.2">
      <c r="A25" s="26" t="s">
        <v>7</v>
      </c>
      <c r="B25" s="26">
        <v>2260</v>
      </c>
      <c r="C25" s="26">
        <v>5612</v>
      </c>
      <c r="D25" s="26">
        <v>1580</v>
      </c>
      <c r="E25" s="27">
        <v>275000</v>
      </c>
      <c r="F25" s="27">
        <v>222428</v>
      </c>
      <c r="G25" s="27">
        <v>255000</v>
      </c>
      <c r="H25" s="27">
        <f t="shared" si="14"/>
        <v>277260</v>
      </c>
      <c r="I25" s="27">
        <f t="shared" si="14"/>
        <v>228040</v>
      </c>
      <c r="J25" s="27">
        <f t="shared" si="14"/>
        <v>256580</v>
      </c>
      <c r="K25" s="19">
        <f t="shared" si="2"/>
        <v>92.541296977566176</v>
      </c>
      <c r="L25" s="19">
        <f t="shared" si="4"/>
        <v>0.76334347177702777</v>
      </c>
    </row>
    <row r="26" spans="1:15" x14ac:dyDescent="0.2">
      <c r="A26" s="26" t="s">
        <v>8</v>
      </c>
      <c r="B26" s="26">
        <v>16152</v>
      </c>
      <c r="C26" s="26">
        <v>16152</v>
      </c>
      <c r="D26" s="26">
        <v>16452</v>
      </c>
      <c r="E26" s="27">
        <v>439500</v>
      </c>
      <c r="F26" s="27">
        <v>475516</v>
      </c>
      <c r="G26" s="27">
        <v>436000</v>
      </c>
      <c r="H26" s="27">
        <f t="shared" si="14"/>
        <v>455652</v>
      </c>
      <c r="I26" s="27">
        <f t="shared" si="14"/>
        <v>491668</v>
      </c>
      <c r="J26" s="27">
        <f t="shared" si="14"/>
        <v>452452</v>
      </c>
      <c r="K26" s="19">
        <f t="shared" si="2"/>
        <v>99.297709655614369</v>
      </c>
      <c r="L26" s="19">
        <f t="shared" si="4"/>
        <v>1.3460763913495197</v>
      </c>
    </row>
    <row r="27" spans="1:15" x14ac:dyDescent="0.2">
      <c r="A27" s="26" t="s">
        <v>100</v>
      </c>
      <c r="B27" s="26"/>
      <c r="C27" s="26"/>
      <c r="D27" s="26"/>
      <c r="E27" s="27"/>
      <c r="F27" s="27">
        <v>598</v>
      </c>
      <c r="G27" s="27"/>
      <c r="H27" s="27"/>
      <c r="I27" s="27">
        <f t="shared" si="14"/>
        <v>598</v>
      </c>
      <c r="J27" s="27"/>
      <c r="K27" s="19"/>
      <c r="L27" s="19"/>
    </row>
    <row r="28" spans="1:15" x14ac:dyDescent="0.2">
      <c r="A28" s="26" t="s">
        <v>9</v>
      </c>
      <c r="B28" s="26"/>
      <c r="C28" s="26">
        <v>2012</v>
      </c>
      <c r="D28" s="26"/>
      <c r="E28" s="27">
        <v>8700</v>
      </c>
      <c r="F28" s="27">
        <v>8883</v>
      </c>
      <c r="G28" s="27">
        <v>9000</v>
      </c>
      <c r="H28" s="27">
        <f t="shared" si="14"/>
        <v>8700</v>
      </c>
      <c r="I28" s="27">
        <f t="shared" si="14"/>
        <v>10895</v>
      </c>
      <c r="J28" s="27">
        <f t="shared" si="14"/>
        <v>9000</v>
      </c>
      <c r="K28" s="19">
        <f t="shared" si="2"/>
        <v>103.44827586206897</v>
      </c>
      <c r="L28" s="19">
        <f t="shared" si="4"/>
        <v>2.6775630392054137E-2</v>
      </c>
    </row>
    <row r="29" spans="1:15" x14ac:dyDescent="0.2">
      <c r="A29" s="28" t="s">
        <v>10</v>
      </c>
      <c r="B29" s="26"/>
      <c r="C29" s="26"/>
      <c r="D29" s="26"/>
      <c r="E29" s="28">
        <f t="shared" ref="E29:J29" si="15">SUM(E30:E39)</f>
        <v>2880000</v>
      </c>
      <c r="F29" s="28">
        <f t="shared" si="15"/>
        <v>2859214</v>
      </c>
      <c r="G29" s="28">
        <f t="shared" si="15"/>
        <v>2865000</v>
      </c>
      <c r="H29" s="28">
        <f t="shared" si="15"/>
        <v>2880000</v>
      </c>
      <c r="I29" s="28">
        <f t="shared" si="15"/>
        <v>2859214</v>
      </c>
      <c r="J29" s="28">
        <f t="shared" si="15"/>
        <v>2865000</v>
      </c>
      <c r="K29" s="19">
        <f t="shared" si="2"/>
        <v>99.479166666666657</v>
      </c>
      <c r="L29" s="19">
        <f t="shared" si="4"/>
        <v>8.5235756748039009</v>
      </c>
    </row>
    <row r="30" spans="1:15" x14ac:dyDescent="0.2">
      <c r="A30" s="26" t="s">
        <v>11</v>
      </c>
      <c r="B30" s="26"/>
      <c r="C30" s="26"/>
      <c r="D30" s="26"/>
      <c r="E30" s="27">
        <v>171000</v>
      </c>
      <c r="F30" s="27">
        <v>169991</v>
      </c>
      <c r="G30" s="27">
        <v>170000</v>
      </c>
      <c r="H30" s="27">
        <f t="shared" si="14"/>
        <v>171000</v>
      </c>
      <c r="I30" s="27">
        <f t="shared" si="14"/>
        <v>169991</v>
      </c>
      <c r="J30" s="27">
        <f t="shared" si="14"/>
        <v>170000</v>
      </c>
      <c r="K30" s="19">
        <f t="shared" si="2"/>
        <v>99.415204678362571</v>
      </c>
      <c r="L30" s="19">
        <f t="shared" si="4"/>
        <v>0.505761907405467</v>
      </c>
    </row>
    <row r="31" spans="1:15" x14ac:dyDescent="0.2">
      <c r="A31" s="29" t="s">
        <v>12</v>
      </c>
      <c r="B31" s="26"/>
      <c r="C31" s="26"/>
      <c r="D31" s="26"/>
      <c r="E31" s="27">
        <v>30000</v>
      </c>
      <c r="F31" s="27">
        <v>29190</v>
      </c>
      <c r="G31" s="27">
        <v>30000</v>
      </c>
      <c r="H31" s="27">
        <f t="shared" si="14"/>
        <v>30000</v>
      </c>
      <c r="I31" s="27">
        <f t="shared" si="14"/>
        <v>29190</v>
      </c>
      <c r="J31" s="27">
        <f t="shared" si="14"/>
        <v>30000</v>
      </c>
      <c r="K31" s="19">
        <f t="shared" si="2"/>
        <v>100</v>
      </c>
      <c r="L31" s="19">
        <f t="shared" si="4"/>
        <v>8.9252101306847118E-2</v>
      </c>
    </row>
    <row r="32" spans="1:15" x14ac:dyDescent="0.2">
      <c r="A32" s="29" t="s">
        <v>13</v>
      </c>
      <c r="B32" s="26"/>
      <c r="C32" s="26"/>
      <c r="D32" s="26"/>
      <c r="E32" s="27">
        <v>102000</v>
      </c>
      <c r="F32" s="27">
        <v>106254</v>
      </c>
      <c r="G32" s="27">
        <v>105000</v>
      </c>
      <c r="H32" s="27">
        <f t="shared" si="14"/>
        <v>102000</v>
      </c>
      <c r="I32" s="27">
        <f t="shared" si="14"/>
        <v>106254</v>
      </c>
      <c r="J32" s="27">
        <f t="shared" si="14"/>
        <v>105000</v>
      </c>
      <c r="K32" s="19">
        <f t="shared" si="2"/>
        <v>102.94117647058823</v>
      </c>
      <c r="L32" s="19">
        <f t="shared" si="4"/>
        <v>0.3123823545739649</v>
      </c>
    </row>
    <row r="33" spans="1:12" x14ac:dyDescent="0.2">
      <c r="A33" s="26" t="s">
        <v>14</v>
      </c>
      <c r="B33" s="26"/>
      <c r="C33" s="26"/>
      <c r="D33" s="26"/>
      <c r="E33" s="27">
        <v>80000</v>
      </c>
      <c r="F33" s="27">
        <v>77407</v>
      </c>
      <c r="G33" s="27">
        <v>90000</v>
      </c>
      <c r="H33" s="27">
        <f t="shared" si="14"/>
        <v>80000</v>
      </c>
      <c r="I33" s="27">
        <f t="shared" si="14"/>
        <v>77407</v>
      </c>
      <c r="J33" s="27">
        <f t="shared" si="14"/>
        <v>90000</v>
      </c>
      <c r="K33" s="19">
        <f t="shared" si="2"/>
        <v>112.5</v>
      </c>
      <c r="L33" s="19">
        <f t="shared" si="4"/>
        <v>0.26775630392054134</v>
      </c>
    </row>
    <row r="34" spans="1:12" x14ac:dyDescent="0.2">
      <c r="A34" s="26" t="s">
        <v>15</v>
      </c>
      <c r="B34" s="26"/>
      <c r="C34" s="26"/>
      <c r="D34" s="26"/>
      <c r="E34" s="27">
        <v>2250000</v>
      </c>
      <c r="F34" s="27">
        <v>2267534</v>
      </c>
      <c r="G34" s="27">
        <v>2250000</v>
      </c>
      <c r="H34" s="27">
        <f t="shared" si="14"/>
        <v>2250000</v>
      </c>
      <c r="I34" s="27">
        <f t="shared" si="14"/>
        <v>2267534</v>
      </c>
      <c r="J34" s="27">
        <f t="shared" si="14"/>
        <v>2250000</v>
      </c>
      <c r="K34" s="19">
        <f t="shared" si="2"/>
        <v>100</v>
      </c>
      <c r="L34" s="19">
        <f t="shared" si="4"/>
        <v>6.6939075980135332</v>
      </c>
    </row>
    <row r="35" spans="1:12" x14ac:dyDescent="0.2">
      <c r="A35" s="26" t="s">
        <v>16</v>
      </c>
      <c r="B35" s="26"/>
      <c r="C35" s="26"/>
      <c r="D35" s="26"/>
      <c r="E35" s="27">
        <v>80000</v>
      </c>
      <c r="F35" s="27">
        <v>64968</v>
      </c>
      <c r="G35" s="27">
        <v>70000</v>
      </c>
      <c r="H35" s="27">
        <f t="shared" si="14"/>
        <v>80000</v>
      </c>
      <c r="I35" s="27">
        <f t="shared" si="14"/>
        <v>64968</v>
      </c>
      <c r="J35" s="27">
        <f t="shared" si="14"/>
        <v>70000</v>
      </c>
      <c r="K35" s="19">
        <f t="shared" si="2"/>
        <v>87.5</v>
      </c>
      <c r="L35" s="19">
        <f t="shared" si="4"/>
        <v>0.20825490304930994</v>
      </c>
    </row>
    <row r="36" spans="1:12" x14ac:dyDescent="0.2">
      <c r="A36" s="26" t="s">
        <v>17</v>
      </c>
      <c r="B36" s="26"/>
      <c r="C36" s="26"/>
      <c r="D36" s="26"/>
      <c r="E36" s="27">
        <v>125000</v>
      </c>
      <c r="F36" s="27">
        <v>108183</v>
      </c>
      <c r="G36" s="27">
        <v>110000</v>
      </c>
      <c r="H36" s="27">
        <f t="shared" si="14"/>
        <v>125000</v>
      </c>
      <c r="I36" s="27">
        <f t="shared" si="14"/>
        <v>108183</v>
      </c>
      <c r="J36" s="27">
        <f t="shared" si="14"/>
        <v>110000</v>
      </c>
      <c r="K36" s="19">
        <f t="shared" si="2"/>
        <v>88</v>
      </c>
      <c r="L36" s="19">
        <f t="shared" si="4"/>
        <v>0.32725770479177274</v>
      </c>
    </row>
    <row r="37" spans="1:12" x14ac:dyDescent="0.2">
      <c r="A37" s="26" t="s">
        <v>18</v>
      </c>
      <c r="B37" s="26"/>
      <c r="C37" s="26"/>
      <c r="D37" s="26"/>
      <c r="E37" s="27">
        <v>15000</v>
      </c>
      <c r="F37" s="27">
        <v>12160</v>
      </c>
      <c r="G37" s="27">
        <v>13000</v>
      </c>
      <c r="H37" s="27">
        <f t="shared" si="14"/>
        <v>15000</v>
      </c>
      <c r="I37" s="27">
        <f t="shared" si="14"/>
        <v>12160</v>
      </c>
      <c r="J37" s="27">
        <f t="shared" si="14"/>
        <v>13000</v>
      </c>
      <c r="K37" s="19">
        <f t="shared" si="2"/>
        <v>86.666666666666671</v>
      </c>
      <c r="L37" s="19">
        <f t="shared" si="4"/>
        <v>3.8675910566300417E-2</v>
      </c>
    </row>
    <row r="38" spans="1:12" x14ac:dyDescent="0.2">
      <c r="A38" s="26" t="s">
        <v>39</v>
      </c>
      <c r="B38" s="26"/>
      <c r="C38" s="26"/>
      <c r="D38" s="26"/>
      <c r="E38" s="27">
        <v>2000</v>
      </c>
      <c r="F38" s="27">
        <v>1753</v>
      </c>
      <c r="G38" s="27">
        <v>2000</v>
      </c>
      <c r="H38" s="27">
        <f t="shared" si="14"/>
        <v>2000</v>
      </c>
      <c r="I38" s="27">
        <f t="shared" si="14"/>
        <v>1753</v>
      </c>
      <c r="J38" s="27">
        <f t="shared" si="14"/>
        <v>2000</v>
      </c>
      <c r="K38" s="19">
        <f t="shared" si="2"/>
        <v>100</v>
      </c>
      <c r="L38" s="19">
        <f t="shared" si="4"/>
        <v>5.9501400871231408E-3</v>
      </c>
    </row>
    <row r="39" spans="1:12" x14ac:dyDescent="0.2">
      <c r="A39" s="26" t="s">
        <v>19</v>
      </c>
      <c r="B39" s="26"/>
      <c r="C39" s="26"/>
      <c r="D39" s="26"/>
      <c r="E39" s="30">
        <v>25000</v>
      </c>
      <c r="F39" s="30">
        <v>21774</v>
      </c>
      <c r="G39" s="30">
        <v>25000</v>
      </c>
      <c r="H39" s="27">
        <f t="shared" si="14"/>
        <v>25000</v>
      </c>
      <c r="I39" s="27">
        <f t="shared" si="14"/>
        <v>21774</v>
      </c>
      <c r="J39" s="27">
        <f t="shared" si="14"/>
        <v>25000</v>
      </c>
      <c r="K39" s="19">
        <f t="shared" si="2"/>
        <v>100</v>
      </c>
      <c r="L39" s="19">
        <f t="shared" si="4"/>
        <v>7.4376751089039253E-2</v>
      </c>
    </row>
    <row r="40" spans="1:12" x14ac:dyDescent="0.2">
      <c r="A40" s="28" t="s">
        <v>20</v>
      </c>
      <c r="B40" s="26"/>
      <c r="C40" s="26">
        <f>SUM(C41:C42)</f>
        <v>830</v>
      </c>
      <c r="D40" s="26"/>
      <c r="E40" s="28">
        <f t="shared" ref="E40:J40" si="16">SUM(E41:E42)</f>
        <v>115000</v>
      </c>
      <c r="F40" s="28">
        <f t="shared" si="16"/>
        <v>130012</v>
      </c>
      <c r="G40" s="28">
        <f t="shared" si="16"/>
        <v>115000</v>
      </c>
      <c r="H40" s="28">
        <f t="shared" si="16"/>
        <v>115000</v>
      </c>
      <c r="I40" s="28">
        <f t="shared" si="16"/>
        <v>130842</v>
      </c>
      <c r="J40" s="28">
        <f t="shared" si="16"/>
        <v>115000</v>
      </c>
      <c r="K40" s="19">
        <f t="shared" si="2"/>
        <v>100</v>
      </c>
      <c r="L40" s="19">
        <f t="shared" si="4"/>
        <v>0.34213305500958063</v>
      </c>
    </row>
    <row r="41" spans="1:12" x14ac:dyDescent="0.2">
      <c r="A41" s="26" t="s">
        <v>52</v>
      </c>
      <c r="B41" s="26"/>
      <c r="C41" s="26">
        <v>830</v>
      </c>
      <c r="D41" s="26"/>
      <c r="E41" s="26">
        <v>15000</v>
      </c>
      <c r="F41" s="26">
        <v>14378</v>
      </c>
      <c r="G41" s="26">
        <v>15000</v>
      </c>
      <c r="H41" s="27">
        <f t="shared" si="14"/>
        <v>15000</v>
      </c>
      <c r="I41" s="27">
        <f t="shared" si="14"/>
        <v>15208</v>
      </c>
      <c r="J41" s="27">
        <f t="shared" si="14"/>
        <v>15000</v>
      </c>
      <c r="K41" s="19">
        <f t="shared" si="2"/>
        <v>100</v>
      </c>
      <c r="L41" s="19">
        <f t="shared" si="4"/>
        <v>4.4626050653423559E-2</v>
      </c>
    </row>
    <row r="42" spans="1:12" x14ac:dyDescent="0.2">
      <c r="A42" s="26" t="s">
        <v>53</v>
      </c>
      <c r="B42" s="26"/>
      <c r="C42" s="26"/>
      <c r="D42" s="26"/>
      <c r="E42" s="27">
        <v>100000</v>
      </c>
      <c r="F42" s="27">
        <v>115634</v>
      </c>
      <c r="G42" s="27">
        <v>100000</v>
      </c>
      <c r="H42" s="27">
        <f t="shared" si="14"/>
        <v>100000</v>
      </c>
      <c r="I42" s="27">
        <f t="shared" si="14"/>
        <v>115634</v>
      </c>
      <c r="J42" s="27">
        <f t="shared" si="14"/>
        <v>100000</v>
      </c>
      <c r="K42" s="19">
        <f t="shared" si="2"/>
        <v>100</v>
      </c>
      <c r="L42" s="19">
        <f t="shared" si="4"/>
        <v>0.29750700435615701</v>
      </c>
    </row>
    <row r="43" spans="1:12" x14ac:dyDescent="0.2">
      <c r="A43" s="28" t="s">
        <v>21</v>
      </c>
      <c r="B43" s="17">
        <f t="shared" ref="B43:I43" si="17">SUM(B44:B46)</f>
        <v>0</v>
      </c>
      <c r="C43" s="17">
        <f t="shared" si="17"/>
        <v>778</v>
      </c>
      <c r="D43" s="17">
        <f t="shared" si="17"/>
        <v>0</v>
      </c>
      <c r="E43" s="31">
        <f t="shared" si="17"/>
        <v>24970</v>
      </c>
      <c r="F43" s="31">
        <f t="shared" si="17"/>
        <v>15653</v>
      </c>
      <c r="G43" s="31">
        <f t="shared" si="17"/>
        <v>15000</v>
      </c>
      <c r="H43" s="31">
        <f t="shared" si="17"/>
        <v>24970</v>
      </c>
      <c r="I43" s="31">
        <f t="shared" si="17"/>
        <v>16431</v>
      </c>
      <c r="J43" s="31">
        <f>SUM(J44:J46)</f>
        <v>15000</v>
      </c>
      <c r="K43" s="19">
        <f t="shared" si="2"/>
        <v>60.07208650380457</v>
      </c>
      <c r="L43" s="19">
        <f t="shared" si="4"/>
        <v>4.4626050653423559E-2</v>
      </c>
    </row>
    <row r="44" spans="1:12" x14ac:dyDescent="0.2">
      <c r="A44" s="26" t="s">
        <v>41</v>
      </c>
      <c r="B44" s="26"/>
      <c r="C44" s="26"/>
      <c r="D44" s="26"/>
      <c r="E44" s="27">
        <v>-30</v>
      </c>
      <c r="F44" s="27"/>
      <c r="G44" s="27"/>
      <c r="H44" s="27">
        <f t="shared" si="14"/>
        <v>-30</v>
      </c>
      <c r="I44" s="27">
        <f t="shared" si="14"/>
        <v>0</v>
      </c>
      <c r="J44" s="27">
        <f t="shared" si="14"/>
        <v>0</v>
      </c>
      <c r="K44" s="19"/>
      <c r="L44" s="19">
        <f t="shared" si="4"/>
        <v>0</v>
      </c>
    </row>
    <row r="45" spans="1:12" x14ac:dyDescent="0.2">
      <c r="A45" s="26" t="s">
        <v>80</v>
      </c>
      <c r="B45" s="26"/>
      <c r="C45" s="26">
        <v>189</v>
      </c>
      <c r="D45" s="26"/>
      <c r="E45" s="27"/>
      <c r="F45" s="27">
        <v>2857</v>
      </c>
      <c r="G45" s="27"/>
      <c r="H45" s="27"/>
      <c r="I45" s="27">
        <f t="shared" si="14"/>
        <v>3046</v>
      </c>
      <c r="J45" s="27">
        <f t="shared" si="14"/>
        <v>0</v>
      </c>
      <c r="K45" s="19"/>
      <c r="L45" s="19">
        <f>J45/$J$10*100</f>
        <v>0</v>
      </c>
    </row>
    <row r="46" spans="1:12" x14ac:dyDescent="0.2">
      <c r="A46" s="26" t="s">
        <v>30</v>
      </c>
      <c r="B46" s="26"/>
      <c r="C46" s="26">
        <v>589</v>
      </c>
      <c r="D46" s="26"/>
      <c r="E46" s="27">
        <v>25000</v>
      </c>
      <c r="F46" s="27">
        <v>12796</v>
      </c>
      <c r="G46" s="27">
        <v>15000</v>
      </c>
      <c r="H46" s="27">
        <f t="shared" si="14"/>
        <v>25000</v>
      </c>
      <c r="I46" s="27">
        <f t="shared" si="14"/>
        <v>13385</v>
      </c>
      <c r="J46" s="27">
        <f t="shared" si="14"/>
        <v>15000</v>
      </c>
      <c r="K46" s="19">
        <f t="shared" si="2"/>
        <v>60</v>
      </c>
      <c r="L46" s="19">
        <f t="shared" si="4"/>
        <v>4.4626050653423559E-2</v>
      </c>
    </row>
    <row r="47" spans="1:12" x14ac:dyDescent="0.2">
      <c r="A47" s="28" t="s">
        <v>22</v>
      </c>
      <c r="B47" s="17">
        <f t="shared" ref="B47:H47" si="18">SUM(B48:B49)</f>
        <v>-543</v>
      </c>
      <c r="C47" s="17">
        <f t="shared" si="18"/>
        <v>-810</v>
      </c>
      <c r="D47" s="17">
        <f t="shared" si="18"/>
        <v>-805</v>
      </c>
      <c r="E47" s="31">
        <f t="shared" si="18"/>
        <v>-392490</v>
      </c>
      <c r="F47" s="31">
        <f t="shared" si="18"/>
        <v>-386154</v>
      </c>
      <c r="G47" s="31">
        <f t="shared" si="18"/>
        <v>-391000</v>
      </c>
      <c r="H47" s="31">
        <f t="shared" si="18"/>
        <v>-393033</v>
      </c>
      <c r="I47" s="31">
        <f>SUM(I48:I49)</f>
        <v>-386964</v>
      </c>
      <c r="J47" s="31">
        <f>SUM(J48:J49)</f>
        <v>-391805</v>
      </c>
      <c r="K47" s="19">
        <f t="shared" si="2"/>
        <v>99.687558042200024</v>
      </c>
      <c r="L47" s="19">
        <f t="shared" si="4"/>
        <v>-1.1656473184176412</v>
      </c>
    </row>
    <row r="48" spans="1:12" x14ac:dyDescent="0.2">
      <c r="A48" s="26" t="s">
        <v>31</v>
      </c>
      <c r="B48" s="26"/>
      <c r="C48" s="26"/>
      <c r="D48" s="26"/>
      <c r="E48" s="27">
        <v>-327250</v>
      </c>
      <c r="F48" s="27">
        <v>-342736</v>
      </c>
      <c r="G48" s="27">
        <v>-347000</v>
      </c>
      <c r="H48" s="27">
        <f t="shared" si="14"/>
        <v>-327250</v>
      </c>
      <c r="I48" s="27">
        <f t="shared" si="14"/>
        <v>-342736</v>
      </c>
      <c r="J48" s="27">
        <f t="shared" si="14"/>
        <v>-347000</v>
      </c>
      <c r="K48" s="19">
        <f t="shared" si="2"/>
        <v>106.03514132925898</v>
      </c>
      <c r="L48" s="19">
        <f t="shared" si="4"/>
        <v>-1.032349305115865</v>
      </c>
    </row>
    <row r="49" spans="1:16" x14ac:dyDescent="0.2">
      <c r="A49" s="26" t="s">
        <v>29</v>
      </c>
      <c r="B49" s="26">
        <v>-543</v>
      </c>
      <c r="C49" s="26">
        <v>-810</v>
      </c>
      <c r="D49" s="26">
        <v>-805</v>
      </c>
      <c r="E49" s="27">
        <v>-65240</v>
      </c>
      <c r="F49" s="27">
        <v>-43418</v>
      </c>
      <c r="G49" s="27">
        <v>-44000</v>
      </c>
      <c r="H49" s="27">
        <f t="shared" si="14"/>
        <v>-65783</v>
      </c>
      <c r="I49" s="27">
        <f t="shared" si="14"/>
        <v>-44228</v>
      </c>
      <c r="J49" s="27">
        <f t="shared" si="14"/>
        <v>-44805</v>
      </c>
      <c r="K49" s="19">
        <f t="shared" si="2"/>
        <v>68.11030205372208</v>
      </c>
      <c r="L49" s="19">
        <f t="shared" si="4"/>
        <v>-0.13329801330177615</v>
      </c>
    </row>
    <row r="50" spans="1:16" x14ac:dyDescent="0.2">
      <c r="A50" s="17" t="s">
        <v>60</v>
      </c>
      <c r="B50" s="26"/>
      <c r="C50" s="26"/>
      <c r="D50" s="26"/>
      <c r="E50" s="31">
        <f t="shared" ref="E50:J50" si="19">SUM(E51:E55)</f>
        <v>420120</v>
      </c>
      <c r="F50" s="31">
        <f t="shared" si="19"/>
        <v>294139</v>
      </c>
      <c r="G50" s="31">
        <f t="shared" si="19"/>
        <v>346500</v>
      </c>
      <c r="H50" s="31">
        <f t="shared" si="19"/>
        <v>420120</v>
      </c>
      <c r="I50" s="31">
        <f t="shared" si="19"/>
        <v>294139</v>
      </c>
      <c r="J50" s="31">
        <f t="shared" si="19"/>
        <v>346500</v>
      </c>
      <c r="K50" s="19">
        <f t="shared" si="2"/>
        <v>82.476435304198802</v>
      </c>
      <c r="L50" s="19">
        <f t="shared" si="4"/>
        <v>1.0308617700940843</v>
      </c>
    </row>
    <row r="51" spans="1:16" x14ac:dyDescent="0.2">
      <c r="A51" s="26" t="s">
        <v>37</v>
      </c>
      <c r="B51" s="26"/>
      <c r="C51" s="26"/>
      <c r="D51" s="26"/>
      <c r="E51" s="27">
        <v>89000</v>
      </c>
      <c r="F51" s="27">
        <v>40931</v>
      </c>
      <c r="G51" s="27">
        <v>101500</v>
      </c>
      <c r="H51" s="27">
        <f t="shared" si="14"/>
        <v>89000</v>
      </c>
      <c r="I51" s="27">
        <f t="shared" si="14"/>
        <v>40931</v>
      </c>
      <c r="J51" s="27">
        <f t="shared" si="14"/>
        <v>101500</v>
      </c>
      <c r="K51" s="19">
        <f t="shared" si="2"/>
        <v>114.04494382022472</v>
      </c>
      <c r="L51" s="19">
        <f t="shared" si="4"/>
        <v>0.30196960942149942</v>
      </c>
    </row>
    <row r="52" spans="1:16" x14ac:dyDescent="0.2">
      <c r="A52" s="26" t="s">
        <v>40</v>
      </c>
      <c r="B52" s="26"/>
      <c r="C52" s="26"/>
      <c r="D52" s="26"/>
      <c r="E52" s="27">
        <v>10000</v>
      </c>
      <c r="F52" s="27">
        <v>204</v>
      </c>
      <c r="G52" s="27">
        <v>1000</v>
      </c>
      <c r="H52" s="27">
        <f t="shared" si="14"/>
        <v>10000</v>
      </c>
      <c r="I52" s="27">
        <f t="shared" si="14"/>
        <v>204</v>
      </c>
      <c r="J52" s="27">
        <f t="shared" si="14"/>
        <v>1000</v>
      </c>
      <c r="K52" s="19">
        <f t="shared" si="2"/>
        <v>10</v>
      </c>
      <c r="L52" s="19">
        <f t="shared" si="4"/>
        <v>2.9750700435615704E-3</v>
      </c>
    </row>
    <row r="53" spans="1:16" x14ac:dyDescent="0.2">
      <c r="A53" s="26" t="s">
        <v>87</v>
      </c>
      <c r="B53" s="26"/>
      <c r="C53" s="26"/>
      <c r="D53" s="26"/>
      <c r="E53" s="27"/>
      <c r="F53" s="27"/>
      <c r="G53" s="27"/>
      <c r="H53" s="27"/>
      <c r="I53" s="27">
        <f t="shared" si="14"/>
        <v>0</v>
      </c>
      <c r="J53" s="27"/>
      <c r="K53" s="19"/>
      <c r="L53" s="19"/>
    </row>
    <row r="54" spans="1:16" x14ac:dyDescent="0.2">
      <c r="A54" s="26" t="s">
        <v>94</v>
      </c>
      <c r="B54" s="26"/>
      <c r="C54" s="26"/>
      <c r="D54" s="26"/>
      <c r="E54" s="27"/>
      <c r="F54" s="27"/>
      <c r="G54" s="27"/>
      <c r="H54" s="27"/>
      <c r="I54" s="27">
        <f t="shared" si="14"/>
        <v>0</v>
      </c>
      <c r="J54" s="27"/>
      <c r="K54" s="19"/>
      <c r="L54" s="19"/>
    </row>
    <row r="55" spans="1:16" x14ac:dyDescent="0.2">
      <c r="A55" s="26" t="s">
        <v>23</v>
      </c>
      <c r="B55" s="26"/>
      <c r="C55" s="26"/>
      <c r="D55" s="26"/>
      <c r="E55" s="27">
        <v>321120</v>
      </c>
      <c r="F55" s="27">
        <v>253004</v>
      </c>
      <c r="G55" s="27">
        <v>244000</v>
      </c>
      <c r="H55" s="27">
        <f t="shared" si="14"/>
        <v>321120</v>
      </c>
      <c r="I55" s="27">
        <f t="shared" si="14"/>
        <v>253004</v>
      </c>
      <c r="J55" s="27">
        <f t="shared" si="14"/>
        <v>244000</v>
      </c>
      <c r="K55" s="19">
        <f t="shared" si="2"/>
        <v>75.984055804683607</v>
      </c>
      <c r="L55" s="19">
        <f t="shared" si="4"/>
        <v>0.72591709062902332</v>
      </c>
    </row>
    <row r="56" spans="1:16" x14ac:dyDescent="0.2">
      <c r="A56" s="28" t="s">
        <v>24</v>
      </c>
      <c r="B56" s="26"/>
      <c r="C56" s="26"/>
      <c r="D56" s="26"/>
      <c r="E56" s="31">
        <v>500000</v>
      </c>
      <c r="F56" s="31">
        <v>520928</v>
      </c>
      <c r="G56" s="31">
        <v>500000</v>
      </c>
      <c r="H56" s="18">
        <f t="shared" si="14"/>
        <v>500000</v>
      </c>
      <c r="I56" s="18">
        <f t="shared" si="14"/>
        <v>520928</v>
      </c>
      <c r="J56" s="18">
        <f t="shared" si="14"/>
        <v>500000</v>
      </c>
      <c r="K56" s="19">
        <f t="shared" si="2"/>
        <v>100</v>
      </c>
      <c r="L56" s="19">
        <f t="shared" si="4"/>
        <v>1.4875350217807852</v>
      </c>
    </row>
    <row r="57" spans="1:16" x14ac:dyDescent="0.2">
      <c r="A57" s="28" t="s">
        <v>38</v>
      </c>
      <c r="B57" s="17"/>
      <c r="C57" s="17">
        <v>2499</v>
      </c>
      <c r="D57" s="17"/>
      <c r="E57" s="31"/>
      <c r="F57" s="31">
        <f>37861+50620</f>
        <v>88481</v>
      </c>
      <c r="G57" s="31"/>
      <c r="H57" s="18">
        <f t="shared" si="14"/>
        <v>0</v>
      </c>
      <c r="I57" s="18">
        <f t="shared" si="14"/>
        <v>90980</v>
      </c>
      <c r="J57" s="18">
        <f t="shared" si="14"/>
        <v>0</v>
      </c>
      <c r="K57" s="19"/>
      <c r="L57" s="19"/>
      <c r="N57" s="36"/>
    </row>
    <row r="58" spans="1:16" x14ac:dyDescent="0.2">
      <c r="A58" s="24" t="s">
        <v>61</v>
      </c>
      <c r="B58" s="18">
        <f>SUM(B59+B70)</f>
        <v>15192055</v>
      </c>
      <c r="C58" s="18">
        <f>SUM(C59+C66+C69+C70)</f>
        <v>17388979</v>
      </c>
      <c r="D58" s="18">
        <f>SUM(D59+D70)</f>
        <v>17320278</v>
      </c>
      <c r="E58" s="18">
        <f>SUM(E59+E66+E70)</f>
        <v>3201300</v>
      </c>
      <c r="F58" s="18">
        <f>SUM(F59+F70+F66+F69)</f>
        <v>3530630</v>
      </c>
      <c r="G58" s="18">
        <f>SUM(G59+G66+G70)</f>
        <v>3308100</v>
      </c>
      <c r="H58" s="18">
        <f>SUM(H59+H66+H70)</f>
        <v>18393355</v>
      </c>
      <c r="I58" s="18">
        <f>SUM(I59+I70+I66+I69)</f>
        <v>20919609</v>
      </c>
      <c r="J58" s="18">
        <f>SUM(J59+J70+J66+J69)</f>
        <v>20628378</v>
      </c>
      <c r="K58" s="19">
        <f t="shared" si="2"/>
        <v>112.1512524495939</v>
      </c>
      <c r="L58" s="19">
        <f t="shared" si="4"/>
        <v>61.370869435064549</v>
      </c>
      <c r="N58" s="36"/>
      <c r="P58" s="36"/>
    </row>
    <row r="59" spans="1:16" x14ac:dyDescent="0.2">
      <c r="A59" s="17" t="s">
        <v>62</v>
      </c>
      <c r="B59" s="17">
        <f>SUM(B60+B61+B62+B63)</f>
        <v>15192055</v>
      </c>
      <c r="C59" s="17">
        <f>SUM(C60+C61+C62+C63+C64+C65)</f>
        <v>16367608</v>
      </c>
      <c r="D59" s="17">
        <f>SUM(D60+D61+D62+D63)</f>
        <v>17320278</v>
      </c>
      <c r="E59" s="18">
        <f>SUM(E61+E62+E63)</f>
        <v>3626300</v>
      </c>
      <c r="F59" s="18">
        <f>SUM(F61+F62+F63+F65)</f>
        <v>3921500</v>
      </c>
      <c r="G59" s="18">
        <f>SUM(G61+G62+G63)</f>
        <v>3733100</v>
      </c>
      <c r="H59" s="18">
        <f>SUM(H61+H60+H62+H63)</f>
        <v>18818355</v>
      </c>
      <c r="I59" s="18">
        <f>SUM(I61+I60+I62+I63+I64+I65)</f>
        <v>20289108</v>
      </c>
      <c r="J59" s="18">
        <f>SUM(J61+J60+J62+J63+J64+J65)</f>
        <v>21053378</v>
      </c>
      <c r="K59" s="19">
        <f t="shared" si="2"/>
        <v>111.87682451521401</v>
      </c>
      <c r="L59" s="19">
        <f t="shared" si="4"/>
        <v>62.63527420357822</v>
      </c>
      <c r="N59" s="36"/>
    </row>
    <row r="60" spans="1:16" x14ac:dyDescent="0.2">
      <c r="A60" s="26" t="s">
        <v>75</v>
      </c>
      <c r="B60" s="26">
        <v>15192055</v>
      </c>
      <c r="C60" s="26">
        <v>16027562</v>
      </c>
      <c r="D60" s="26">
        <v>17320278</v>
      </c>
      <c r="E60" s="18"/>
      <c r="F60" s="18"/>
      <c r="G60" s="18"/>
      <c r="H60" s="27">
        <f t="shared" ref="H60:J63" si="20">SUM(B60+E60)</f>
        <v>15192055</v>
      </c>
      <c r="I60" s="27">
        <f t="shared" si="20"/>
        <v>16027562</v>
      </c>
      <c r="J60" s="27">
        <f t="shared" si="20"/>
        <v>17320278</v>
      </c>
      <c r="K60" s="19">
        <f t="shared" si="2"/>
        <v>114.00878946265006</v>
      </c>
      <c r="L60" s="19">
        <f t="shared" si="4"/>
        <v>51.529040223958511</v>
      </c>
    </row>
    <row r="61" spans="1:16" x14ac:dyDescent="0.2">
      <c r="A61" s="26" t="s">
        <v>25</v>
      </c>
      <c r="B61" s="26"/>
      <c r="C61" s="26"/>
      <c r="D61" s="26"/>
      <c r="E61" s="27">
        <v>2400900</v>
      </c>
      <c r="F61" s="27">
        <v>2400900</v>
      </c>
      <c r="G61" s="27">
        <v>2411400</v>
      </c>
      <c r="H61" s="27">
        <f t="shared" si="20"/>
        <v>2400900</v>
      </c>
      <c r="I61" s="27">
        <f t="shared" si="20"/>
        <v>2400900</v>
      </c>
      <c r="J61" s="27">
        <f t="shared" si="20"/>
        <v>2411400</v>
      </c>
      <c r="K61" s="19">
        <f t="shared" si="2"/>
        <v>100.43733599900038</v>
      </c>
      <c r="L61" s="19">
        <f t="shared" si="4"/>
        <v>7.1740839030443722</v>
      </c>
      <c r="P61" s="36"/>
    </row>
    <row r="62" spans="1:16" x14ac:dyDescent="0.2">
      <c r="A62" s="26" t="s">
        <v>70</v>
      </c>
      <c r="B62" s="26"/>
      <c r="C62" s="26"/>
      <c r="D62" s="26"/>
      <c r="E62" s="27">
        <v>174500</v>
      </c>
      <c r="F62" s="27">
        <v>174500</v>
      </c>
      <c r="G62" s="27">
        <v>191800</v>
      </c>
      <c r="H62" s="27">
        <f t="shared" si="20"/>
        <v>174500</v>
      </c>
      <c r="I62" s="27">
        <f t="shared" si="20"/>
        <v>174500</v>
      </c>
      <c r="J62" s="27">
        <f t="shared" si="20"/>
        <v>191800</v>
      </c>
      <c r="K62" s="19">
        <f t="shared" si="2"/>
        <v>109.91404011461319</v>
      </c>
      <c r="L62" s="19">
        <f t="shared" si="4"/>
        <v>0.57061843435510928</v>
      </c>
    </row>
    <row r="63" spans="1:16" x14ac:dyDescent="0.2">
      <c r="A63" s="26" t="s">
        <v>26</v>
      </c>
      <c r="B63" s="26"/>
      <c r="C63" s="26">
        <v>4800</v>
      </c>
      <c r="D63" s="26"/>
      <c r="E63" s="27">
        <v>1050900</v>
      </c>
      <c r="F63" s="27">
        <v>1046100</v>
      </c>
      <c r="G63" s="27">
        <v>1129900</v>
      </c>
      <c r="H63" s="27">
        <f t="shared" si="20"/>
        <v>1050900</v>
      </c>
      <c r="I63" s="27">
        <f t="shared" si="20"/>
        <v>1050900</v>
      </c>
      <c r="J63" s="27">
        <f t="shared" si="20"/>
        <v>1129900</v>
      </c>
      <c r="K63" s="19">
        <f t="shared" si="2"/>
        <v>107.51736606718052</v>
      </c>
      <c r="L63" s="19">
        <f t="shared" si="4"/>
        <v>3.3615316422202191</v>
      </c>
    </row>
    <row r="64" spans="1:16" x14ac:dyDescent="0.2">
      <c r="A64" s="26" t="s">
        <v>81</v>
      </c>
      <c r="B64" s="26"/>
      <c r="C64" s="26">
        <v>-471</v>
      </c>
      <c r="D64" s="26"/>
      <c r="E64" s="32"/>
      <c r="F64" s="27"/>
      <c r="G64" s="32"/>
      <c r="H64" s="27"/>
      <c r="I64" s="27">
        <f t="shared" ref="I64:J69" si="21">SUM(C64+F64)</f>
        <v>-471</v>
      </c>
      <c r="J64" s="27">
        <f t="shared" si="21"/>
        <v>0</v>
      </c>
      <c r="K64" s="19"/>
      <c r="L64" s="19">
        <f t="shared" ref="L64:L69" si="22">J64/$J$10*100</f>
        <v>0</v>
      </c>
    </row>
    <row r="65" spans="1:12" x14ac:dyDescent="0.2">
      <c r="A65" s="26" t="s">
        <v>82</v>
      </c>
      <c r="B65" s="26"/>
      <c r="C65" s="26">
        <f>38126+297591</f>
        <v>335717</v>
      </c>
      <c r="D65" s="26"/>
      <c r="E65" s="32"/>
      <c r="F65" s="27">
        <v>300000</v>
      </c>
      <c r="G65" s="32"/>
      <c r="H65" s="27"/>
      <c r="I65" s="27">
        <f t="shared" si="21"/>
        <v>635717</v>
      </c>
      <c r="J65" s="27">
        <f t="shared" si="21"/>
        <v>0</v>
      </c>
      <c r="K65" s="19"/>
      <c r="L65" s="19">
        <f t="shared" si="22"/>
        <v>0</v>
      </c>
    </row>
    <row r="66" spans="1:12" x14ac:dyDescent="0.2">
      <c r="A66" s="17" t="s">
        <v>78</v>
      </c>
      <c r="B66" s="26"/>
      <c r="C66" s="17">
        <f>SUM(C67:C68)</f>
        <v>1021371</v>
      </c>
      <c r="D66" s="26"/>
      <c r="E66" s="31">
        <f>SUM(E67:E68)</f>
        <v>-425000</v>
      </c>
      <c r="F66" s="17">
        <f>SUM(F67:F68)</f>
        <v>-374423</v>
      </c>
      <c r="G66" s="31">
        <f>SUM(G67:G68)</f>
        <v>-425000</v>
      </c>
      <c r="H66" s="18">
        <f>SUM(H67:H68)</f>
        <v>-425000</v>
      </c>
      <c r="I66" s="18">
        <f t="shared" si="21"/>
        <v>646948</v>
      </c>
      <c r="J66" s="18">
        <f t="shared" si="21"/>
        <v>-425000</v>
      </c>
      <c r="K66" s="19">
        <f t="shared" si="2"/>
        <v>100</v>
      </c>
      <c r="L66" s="19">
        <f t="shared" si="22"/>
        <v>-1.2644047685136675</v>
      </c>
    </row>
    <row r="67" spans="1:12" x14ac:dyDescent="0.2">
      <c r="A67" s="26" t="s">
        <v>79</v>
      </c>
      <c r="B67" s="26"/>
      <c r="C67" s="26">
        <f>598278+427603</f>
        <v>1025881</v>
      </c>
      <c r="D67" s="26"/>
      <c r="E67" s="32"/>
      <c r="F67" s="27"/>
      <c r="G67" s="32"/>
      <c r="H67" s="27"/>
      <c r="I67" s="27">
        <f t="shared" si="21"/>
        <v>1025881</v>
      </c>
      <c r="J67" s="27">
        <f t="shared" si="21"/>
        <v>0</v>
      </c>
      <c r="K67" s="19"/>
      <c r="L67" s="19">
        <f t="shared" si="22"/>
        <v>0</v>
      </c>
    </row>
    <row r="68" spans="1:12" x14ac:dyDescent="0.2">
      <c r="A68" s="26" t="s">
        <v>63</v>
      </c>
      <c r="B68" s="26"/>
      <c r="C68" s="26">
        <v>-4510</v>
      </c>
      <c r="D68" s="26"/>
      <c r="E68" s="32">
        <v>-425000</v>
      </c>
      <c r="F68" s="27">
        <v>-374423</v>
      </c>
      <c r="G68" s="32">
        <v>-425000</v>
      </c>
      <c r="H68" s="27">
        <f>SUM(B68+E68)</f>
        <v>-425000</v>
      </c>
      <c r="I68" s="27">
        <f t="shared" si="21"/>
        <v>-378933</v>
      </c>
      <c r="J68" s="27">
        <f t="shared" si="21"/>
        <v>-425000</v>
      </c>
      <c r="K68" s="19">
        <f t="shared" si="2"/>
        <v>100</v>
      </c>
      <c r="L68" s="19">
        <f t="shared" si="22"/>
        <v>-1.2644047685136675</v>
      </c>
    </row>
    <row r="69" spans="1:12" x14ac:dyDescent="0.2">
      <c r="A69" s="17" t="s">
        <v>83</v>
      </c>
      <c r="B69" s="26"/>
      <c r="C69" s="17"/>
      <c r="D69" s="26"/>
      <c r="E69" s="32"/>
      <c r="F69" s="18">
        <v>4948</v>
      </c>
      <c r="G69" s="32"/>
      <c r="H69" s="27"/>
      <c r="I69" s="18">
        <f t="shared" si="21"/>
        <v>4948</v>
      </c>
      <c r="J69" s="18">
        <f t="shared" si="21"/>
        <v>0</v>
      </c>
      <c r="K69" s="19"/>
      <c r="L69" s="19">
        <f t="shared" si="22"/>
        <v>0</v>
      </c>
    </row>
    <row r="70" spans="1:12" x14ac:dyDescent="0.2">
      <c r="A70" s="17" t="s">
        <v>84</v>
      </c>
      <c r="B70" s="26"/>
      <c r="C70" s="26"/>
      <c r="D70" s="26"/>
      <c r="E70" s="18">
        <f t="shared" ref="E70:J70" si="23">SUM(E71)</f>
        <v>0</v>
      </c>
      <c r="F70" s="18">
        <f t="shared" si="23"/>
        <v>-21395</v>
      </c>
      <c r="G70" s="18">
        <f t="shared" si="23"/>
        <v>0</v>
      </c>
      <c r="H70" s="18">
        <f t="shared" si="23"/>
        <v>0</v>
      </c>
      <c r="I70" s="18">
        <f t="shared" si="23"/>
        <v>-21395</v>
      </c>
      <c r="J70" s="18">
        <f t="shared" si="23"/>
        <v>0</v>
      </c>
      <c r="K70" s="19"/>
      <c r="L70" s="19">
        <f t="shared" si="4"/>
        <v>0</v>
      </c>
    </row>
    <row r="71" spans="1:12" x14ac:dyDescent="0.2">
      <c r="A71" s="26" t="s">
        <v>63</v>
      </c>
      <c r="B71" s="26"/>
      <c r="C71" s="26"/>
      <c r="D71" s="26"/>
      <c r="E71" s="27"/>
      <c r="F71" s="27">
        <v>-21395</v>
      </c>
      <c r="G71" s="27"/>
      <c r="H71" s="27">
        <f>SUM(B71+E71)</f>
        <v>0</v>
      </c>
      <c r="I71" s="27">
        <f>SUM(C71+F71)</f>
        <v>-21395</v>
      </c>
      <c r="J71" s="27">
        <f>SUM(D71+G71)</f>
        <v>0</v>
      </c>
      <c r="K71" s="19"/>
      <c r="L71" s="19">
        <f t="shared" si="4"/>
        <v>0</v>
      </c>
    </row>
    <row r="72" spans="1:12" x14ac:dyDescent="0.2">
      <c r="A72" s="17" t="s">
        <v>54</v>
      </c>
      <c r="B72" s="26"/>
      <c r="C72" s="26"/>
      <c r="D72" s="26"/>
      <c r="E72" s="27"/>
      <c r="F72" s="27"/>
      <c r="G72" s="27"/>
      <c r="H72" s="26"/>
      <c r="I72" s="26"/>
      <c r="J72" s="26"/>
      <c r="K72" s="17"/>
      <c r="L72" s="19"/>
    </row>
    <row r="73" spans="1:12" x14ac:dyDescent="0.2">
      <c r="A73" s="28" t="s">
        <v>71</v>
      </c>
      <c r="B73" s="18"/>
      <c r="C73" s="18">
        <v>-1300</v>
      </c>
      <c r="D73" s="18"/>
      <c r="E73" s="18">
        <v>-600000</v>
      </c>
      <c r="F73" s="18">
        <v>-540680</v>
      </c>
      <c r="G73" s="18">
        <v>830000</v>
      </c>
      <c r="H73" s="18">
        <f>SUM(B73+E73)</f>
        <v>-600000</v>
      </c>
      <c r="I73" s="18">
        <f>SUM(C73+F73)</f>
        <v>-541980</v>
      </c>
      <c r="J73" s="18">
        <f>SUM(D73+G73)</f>
        <v>830000</v>
      </c>
      <c r="K73" s="19">
        <f t="shared" si="2"/>
        <v>-138.33333333333334</v>
      </c>
      <c r="L73" s="19">
        <f t="shared" si="4"/>
        <v>2.4693081361561036</v>
      </c>
    </row>
    <row r="74" spans="1:12" x14ac:dyDescent="0.2">
      <c r="A74" s="28" t="s">
        <v>64</v>
      </c>
      <c r="B74" s="26"/>
      <c r="C74" s="26"/>
      <c r="D74" s="26"/>
      <c r="E74" s="18"/>
      <c r="F74" s="18"/>
      <c r="G74" s="18"/>
      <c r="H74" s="26"/>
      <c r="I74" s="26"/>
      <c r="J74" s="26"/>
      <c r="K74" s="17"/>
      <c r="L74" s="19"/>
    </row>
    <row r="75" spans="1:12" x14ac:dyDescent="0.2">
      <c r="A75" s="33" t="s">
        <v>88</v>
      </c>
      <c r="B75" s="26"/>
      <c r="C75" s="26"/>
      <c r="D75" s="26"/>
      <c r="E75" s="27"/>
      <c r="F75" s="27"/>
      <c r="G75" s="27"/>
      <c r="H75" s="27">
        <f>SUM(B75+E75)</f>
        <v>0</v>
      </c>
      <c r="I75" s="27">
        <f>SUM(F75)</f>
        <v>0</v>
      </c>
      <c r="J75" s="27">
        <f>SUM(G75)</f>
        <v>0</v>
      </c>
      <c r="K75" s="19"/>
      <c r="L75" s="19">
        <f>J75/$J$10*100</f>
        <v>0</v>
      </c>
    </row>
    <row r="76" spans="1:12" x14ac:dyDescent="0.2">
      <c r="A76" s="33" t="s">
        <v>93</v>
      </c>
      <c r="B76" s="26"/>
      <c r="C76" s="26"/>
      <c r="D76" s="26"/>
      <c r="E76" s="27">
        <v>41667</v>
      </c>
      <c r="F76" s="27"/>
      <c r="G76" s="27"/>
      <c r="H76" s="27">
        <f>SUM(E76)</f>
        <v>41667</v>
      </c>
      <c r="I76" s="27"/>
      <c r="J76" s="27">
        <f>SUM(G76)</f>
        <v>0</v>
      </c>
      <c r="K76" s="19"/>
      <c r="L76" s="19"/>
    </row>
    <row r="77" spans="1:12" x14ac:dyDescent="0.2">
      <c r="A77" s="26" t="s">
        <v>42</v>
      </c>
      <c r="B77" s="26"/>
      <c r="C77" s="26"/>
      <c r="D77" s="26"/>
      <c r="E77" s="27">
        <f t="shared" ref="E77:J77" si="24">SUM(E78:E79)</f>
        <v>1475645</v>
      </c>
      <c r="F77" s="27">
        <f t="shared" si="24"/>
        <v>1455438</v>
      </c>
      <c r="G77" s="27">
        <f t="shared" si="24"/>
        <v>-799992</v>
      </c>
      <c r="H77" s="27">
        <f t="shared" si="24"/>
        <v>1475645</v>
      </c>
      <c r="I77" s="27">
        <f t="shared" si="24"/>
        <v>1455438</v>
      </c>
      <c r="J77" s="27">
        <f t="shared" si="24"/>
        <v>-799992</v>
      </c>
      <c r="K77" s="19">
        <f t="shared" si="2"/>
        <v>-54.213039043943503</v>
      </c>
      <c r="L77" s="19">
        <f t="shared" si="4"/>
        <v>-2.3800322342889082</v>
      </c>
    </row>
    <row r="78" spans="1:12" x14ac:dyDescent="0.2">
      <c r="A78" s="26" t="s">
        <v>90</v>
      </c>
      <c r="B78" s="26"/>
      <c r="C78" s="26"/>
      <c r="D78" s="26"/>
      <c r="E78" s="27">
        <v>2275637</v>
      </c>
      <c r="F78" s="27">
        <v>2255430</v>
      </c>
      <c r="G78" s="27"/>
      <c r="H78" s="27">
        <f t="shared" ref="H78:J79" si="25">SUM(B78+E78)</f>
        <v>2275637</v>
      </c>
      <c r="I78" s="27">
        <f t="shared" si="25"/>
        <v>2255430</v>
      </c>
      <c r="J78" s="27">
        <f t="shared" si="25"/>
        <v>0</v>
      </c>
      <c r="K78" s="19"/>
      <c r="L78" s="19">
        <f t="shared" si="4"/>
        <v>0</v>
      </c>
    </row>
    <row r="79" spans="1:12" x14ac:dyDescent="0.2">
      <c r="A79" s="26" t="s">
        <v>43</v>
      </c>
      <c r="B79" s="26"/>
      <c r="C79" s="26"/>
      <c r="D79" s="26"/>
      <c r="E79" s="27">
        <v>-799992</v>
      </c>
      <c r="F79" s="27">
        <v>-799992</v>
      </c>
      <c r="G79" s="27">
        <v>-799992</v>
      </c>
      <c r="H79" s="27">
        <f t="shared" si="25"/>
        <v>-799992</v>
      </c>
      <c r="I79" s="27">
        <f t="shared" si="25"/>
        <v>-799992</v>
      </c>
      <c r="J79" s="27">
        <f t="shared" si="25"/>
        <v>-799992</v>
      </c>
      <c r="K79" s="19">
        <f t="shared" si="2"/>
        <v>100</v>
      </c>
      <c r="L79" s="19">
        <f t="shared" si="4"/>
        <v>-2.3800322342889082</v>
      </c>
    </row>
    <row r="80" spans="1:12" x14ac:dyDescent="0.2">
      <c r="A80" s="26" t="s">
        <v>68</v>
      </c>
      <c r="B80" s="26">
        <f>SUM(B81)</f>
        <v>-93631</v>
      </c>
      <c r="C80" s="26">
        <f>SUM(C81)</f>
        <v>-81372</v>
      </c>
      <c r="D80" s="26">
        <f>SUM(D81)</f>
        <v>-12259</v>
      </c>
      <c r="E80" s="27"/>
      <c r="F80" s="27"/>
      <c r="G80" s="27"/>
      <c r="H80" s="27">
        <f>SUM(H81)</f>
        <v>-93631</v>
      </c>
      <c r="I80" s="27">
        <f>SUM(I81)</f>
        <v>-81372</v>
      </c>
      <c r="J80" s="27">
        <f>SUM(J81)</f>
        <v>-12259</v>
      </c>
      <c r="K80" s="19">
        <f t="shared" si="2"/>
        <v>13.092885903173093</v>
      </c>
      <c r="L80" s="19">
        <f t="shared" si="4"/>
        <v>-3.6471383664021299E-2</v>
      </c>
    </row>
    <row r="81" spans="1:16" x14ac:dyDescent="0.2">
      <c r="A81" s="26" t="s">
        <v>72</v>
      </c>
      <c r="B81" s="26">
        <v>-93631</v>
      </c>
      <c r="C81" s="33">
        <v>-81372</v>
      </c>
      <c r="D81" s="26">
        <v>-12259</v>
      </c>
      <c r="E81" s="27"/>
      <c r="F81" s="27"/>
      <c r="G81" s="27"/>
      <c r="H81" s="27">
        <f>SUM(B81+E81)</f>
        <v>-93631</v>
      </c>
      <c r="I81" s="27">
        <f>SUM(C81+F81)</f>
        <v>-81372</v>
      </c>
      <c r="J81" s="27">
        <f>SUM(D81+G81)</f>
        <v>-12259</v>
      </c>
      <c r="K81" s="19">
        <f t="shared" si="2"/>
        <v>13.092885903173093</v>
      </c>
      <c r="L81" s="19">
        <f t="shared" si="4"/>
        <v>-3.6471383664021299E-2</v>
      </c>
    </row>
    <row r="82" spans="1:16" x14ac:dyDescent="0.2">
      <c r="A82" s="26" t="s">
        <v>51</v>
      </c>
      <c r="B82" s="26">
        <f t="shared" ref="B82:J82" si="26">SUM(B83:B85)</f>
        <v>-6745</v>
      </c>
      <c r="C82" s="26">
        <f t="shared" si="26"/>
        <v>-4313</v>
      </c>
      <c r="D82" s="26">
        <f t="shared" si="26"/>
        <v>-12418</v>
      </c>
      <c r="E82" s="27">
        <f t="shared" si="26"/>
        <v>203850</v>
      </c>
      <c r="F82" s="27">
        <f t="shared" si="26"/>
        <v>198163</v>
      </c>
      <c r="G82" s="27">
        <f t="shared" si="26"/>
        <v>318000</v>
      </c>
      <c r="H82" s="27">
        <f t="shared" si="26"/>
        <v>197105</v>
      </c>
      <c r="I82" s="27">
        <f t="shared" si="26"/>
        <v>193850</v>
      </c>
      <c r="J82" s="27">
        <f t="shared" si="26"/>
        <v>305582</v>
      </c>
      <c r="K82" s="19">
        <f t="shared" si="2"/>
        <v>155.03513355825575</v>
      </c>
      <c r="L82" s="19">
        <f t="shared" si="4"/>
        <v>0.90912785405163188</v>
      </c>
    </row>
    <row r="83" spans="1:16" x14ac:dyDescent="0.2">
      <c r="A83" s="26" t="s">
        <v>65</v>
      </c>
      <c r="B83" s="26"/>
      <c r="C83" s="26">
        <v>2430</v>
      </c>
      <c r="D83" s="26">
        <v>-2430</v>
      </c>
      <c r="E83" s="27">
        <v>-150</v>
      </c>
      <c r="F83" s="27"/>
      <c r="G83" s="27"/>
      <c r="H83" s="27">
        <f>SUM(B83+E83)</f>
        <v>-150</v>
      </c>
      <c r="I83" s="27">
        <f>SUM(C83+F83)</f>
        <v>2430</v>
      </c>
      <c r="J83" s="27">
        <f>SUM(D83+G83)</f>
        <v>-2430</v>
      </c>
      <c r="K83" s="19">
        <f t="shared" si="2"/>
        <v>1620</v>
      </c>
      <c r="L83" s="19">
        <f t="shared" si="4"/>
        <v>-7.2294202058546158E-3</v>
      </c>
    </row>
    <row r="84" spans="1:16" x14ac:dyDescent="0.2">
      <c r="A84" s="26" t="s">
        <v>97</v>
      </c>
      <c r="B84" s="26">
        <v>-6745</v>
      </c>
      <c r="C84" s="26">
        <v>-6743</v>
      </c>
      <c r="D84" s="26">
        <v>-9988</v>
      </c>
      <c r="E84" s="27"/>
      <c r="F84" s="27"/>
      <c r="G84" s="27"/>
      <c r="H84" s="27">
        <f>SUM(B84+E84)</f>
        <v>-6745</v>
      </c>
      <c r="I84" s="27">
        <f>SUM(C84)</f>
        <v>-6743</v>
      </c>
      <c r="J84" s="27">
        <f>SUM(D84)</f>
        <v>-9988</v>
      </c>
      <c r="K84" s="19">
        <f t="shared" si="2"/>
        <v>148.08005930318754</v>
      </c>
      <c r="L84" s="19">
        <f>J84/$J$10*100</f>
        <v>-2.9714999595092967E-2</v>
      </c>
    </row>
    <row r="85" spans="1:16" x14ac:dyDescent="0.2">
      <c r="A85" s="33" t="s">
        <v>66</v>
      </c>
      <c r="B85" s="26"/>
      <c r="C85" s="26"/>
      <c r="D85" s="26"/>
      <c r="E85" s="27">
        <v>204000</v>
      </c>
      <c r="F85" s="27">
        <v>198163</v>
      </c>
      <c r="G85" s="27">
        <v>318000</v>
      </c>
      <c r="H85" s="27">
        <f>SUM(B85+E85)</f>
        <v>204000</v>
      </c>
      <c r="I85" s="27">
        <f>SUM(C85+F85)</f>
        <v>198163</v>
      </c>
      <c r="J85" s="27">
        <f>SUM(D85+G85)</f>
        <v>318000</v>
      </c>
      <c r="K85" s="19"/>
      <c r="L85" s="19">
        <f t="shared" si="4"/>
        <v>0.94607227385257942</v>
      </c>
    </row>
    <row r="86" spans="1:16" x14ac:dyDescent="0.2">
      <c r="A86" s="20" t="s">
        <v>67</v>
      </c>
      <c r="B86" s="27">
        <f t="shared" ref="B86:J86" si="27">SUM(B87)</f>
        <v>1293150</v>
      </c>
      <c r="C86" s="27">
        <f t="shared" si="27"/>
        <v>1293150</v>
      </c>
      <c r="D86" s="27">
        <f t="shared" si="27"/>
        <v>1631065</v>
      </c>
      <c r="E86" s="27">
        <f t="shared" si="27"/>
        <v>2677610</v>
      </c>
      <c r="F86" s="27">
        <f t="shared" si="27"/>
        <v>2677610</v>
      </c>
      <c r="G86" s="27">
        <f t="shared" si="27"/>
        <v>3491053</v>
      </c>
      <c r="H86" s="27">
        <f t="shared" si="27"/>
        <v>3970760</v>
      </c>
      <c r="I86" s="27">
        <f t="shared" si="27"/>
        <v>3970760</v>
      </c>
      <c r="J86" s="27">
        <f t="shared" si="27"/>
        <v>5122118</v>
      </c>
      <c r="K86" s="19">
        <f t="shared" si="2"/>
        <v>128.99591010285184</v>
      </c>
      <c r="L86" s="19">
        <f t="shared" si="4"/>
        <v>15.238659821387504</v>
      </c>
      <c r="N86" s="36"/>
    </row>
    <row r="87" spans="1:16" x14ac:dyDescent="0.2">
      <c r="A87" s="34" t="s">
        <v>32</v>
      </c>
      <c r="B87" s="34">
        <v>1293150</v>
      </c>
      <c r="C87" s="34">
        <v>1293150</v>
      </c>
      <c r="D87" s="34">
        <v>1631065</v>
      </c>
      <c r="E87" s="35">
        <v>2677610</v>
      </c>
      <c r="F87" s="35">
        <v>2677610</v>
      </c>
      <c r="G87" s="35">
        <v>3491053</v>
      </c>
      <c r="H87" s="27">
        <f>SUM(B87+E87)</f>
        <v>3970760</v>
      </c>
      <c r="I87" s="27">
        <f>SUM(C87+F87)</f>
        <v>3970760</v>
      </c>
      <c r="J87" s="27">
        <f>SUM(D87+G87)</f>
        <v>5122118</v>
      </c>
      <c r="K87" s="19">
        <f t="shared" si="2"/>
        <v>128.99591010285184</v>
      </c>
      <c r="L87" s="19">
        <f t="shared" si="4"/>
        <v>15.238659821387504</v>
      </c>
    </row>
    <row r="88" spans="1:16" x14ac:dyDescent="0.2">
      <c r="A88" s="34" t="s">
        <v>85</v>
      </c>
      <c r="B88" s="34"/>
      <c r="C88" s="38">
        <v>-1631065</v>
      </c>
      <c r="D88" s="34"/>
      <c r="E88" s="35"/>
      <c r="F88" s="35">
        <v>-3491053</v>
      </c>
      <c r="G88" s="35"/>
      <c r="H88" s="27"/>
      <c r="I88" s="27">
        <f>SUM(C88+F88)</f>
        <v>-5122118</v>
      </c>
      <c r="J88" s="27">
        <f>SUM(D88+G88)</f>
        <v>0</v>
      </c>
      <c r="K88" s="19"/>
      <c r="L88" s="19">
        <f>J88/$J$10*100</f>
        <v>0</v>
      </c>
    </row>
    <row r="89" spans="1:16" x14ac:dyDescent="0.2">
      <c r="A89" s="24" t="s">
        <v>92</v>
      </c>
      <c r="B89" s="18">
        <f>SUM(B77+B80+B82+B86)</f>
        <v>1192774</v>
      </c>
      <c r="C89" s="18">
        <f>SUM(C77+C80+C82+C86+C88)</f>
        <v>-423600</v>
      </c>
      <c r="D89" s="18">
        <f>SUM(D77+D80+D82+D86)</f>
        <v>1606388</v>
      </c>
      <c r="E89" s="18">
        <f>SUM(E76+E77+E80+E82+E86)</f>
        <v>4398772</v>
      </c>
      <c r="F89" s="18">
        <f>SUM(F77+F80+F82+F86+F88+F75)</f>
        <v>840158</v>
      </c>
      <c r="G89" s="18">
        <f>SUM(G75+G76+G77+G80+G82+G86)</f>
        <v>3009061</v>
      </c>
      <c r="H89" s="18">
        <f>SUM(H76+H77+H80+H82+H86)</f>
        <v>5591546</v>
      </c>
      <c r="I89" s="18">
        <f>SUM(I77+I80+I82+I86+I88+I75)</f>
        <v>416558</v>
      </c>
      <c r="J89" s="18">
        <f>SUM(J77+J80+J82+J86+J88+J75+J76)</f>
        <v>4615449</v>
      </c>
      <c r="K89" s="19">
        <f t="shared" si="2"/>
        <v>82.543343111189643</v>
      </c>
      <c r="L89" s="19">
        <f t="shared" si="4"/>
        <v>13.731284057486207</v>
      </c>
      <c r="N89" s="36"/>
      <c r="O89" s="36"/>
      <c r="P89" s="36"/>
    </row>
    <row r="93" spans="1:16" x14ac:dyDescent="0.2">
      <c r="D93" s="36"/>
    </row>
    <row r="95" spans="1:16" x14ac:dyDescent="0.2">
      <c r="O95" s="36"/>
    </row>
  </sheetData>
  <mergeCells count="7">
    <mergeCell ref="B5:C5"/>
    <mergeCell ref="E5:F5"/>
    <mergeCell ref="H5:I5"/>
    <mergeCell ref="A2:L2"/>
    <mergeCell ref="B4:D4"/>
    <mergeCell ref="E4:G4"/>
    <mergeCell ref="H4:J4"/>
  </mergeCells>
  <phoneticPr fontId="1" type="noConversion"/>
  <pageMargins left="0.17" right="0.17" top="0.18" bottom="0.16" header="0.19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приходи</vt:lpstr>
      <vt:lpstr>приходи!Печат_заглавия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Icenter5</dc:creator>
  <cp:lastModifiedBy>Култура</cp:lastModifiedBy>
  <cp:lastPrinted>2019-01-07T08:51:54Z</cp:lastPrinted>
  <dcterms:created xsi:type="dcterms:W3CDTF">2006-01-20T07:13:21Z</dcterms:created>
  <dcterms:modified xsi:type="dcterms:W3CDTF">2019-01-11T11:14:50Z</dcterms:modified>
</cp:coreProperties>
</file>